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thy\OneDrive - Bureau Veritas\LCA - EPD - LABELS\PEFCR\Decorative Paints\"/>
    </mc:Choice>
  </mc:AlternateContent>
  <xr:revisionPtr revIDLastSave="0" documentId="8_{42DEDC0D-8BA2-408E-98D6-1898F8AD1FCC}" xr6:coauthVersionLast="36" xr6:coauthVersionMax="36" xr10:uidLastSave="{00000000-0000-0000-0000-000000000000}"/>
  <bookViews>
    <workbookView xWindow="0" yWindow="0" windowWidth="25605" windowHeight="9975" tabRatio="604" activeTab="1" xr2:uid="{00000000-000D-0000-FFFF-FFFF00000000}"/>
  </bookViews>
  <sheets>
    <sheet name="Tab 1 -Data gap selection guide" sheetId="6" r:id="rId1"/>
    <sheet name="Tab 2 - Process Tables chapt. 6" sheetId="4" r:id="rId2"/>
  </sheets>
  <definedNames>
    <definedName name="_xlnm._FilterDatabase" localSheetId="0" hidden="1">'Tab 1 -Data gap selection guide'!$A$3:$N$122</definedName>
  </definedNames>
  <calcPr calcId="191029"/>
</workbook>
</file>

<file path=xl/calcChain.xml><?xml version="1.0" encoding="utf-8"?>
<calcChain xmlns="http://schemas.openxmlformats.org/spreadsheetml/2006/main">
  <c r="D5" i="4" l="1"/>
  <c r="F18" i="4"/>
  <c r="D20" i="4"/>
  <c r="F32" i="4"/>
  <c r="D34" i="4"/>
  <c r="F47" i="4"/>
  <c r="F157" i="4" s="1"/>
  <c r="D49" i="4"/>
  <c r="F62" i="4"/>
  <c r="D66" i="4"/>
  <c r="D82" i="4"/>
  <c r="F87" i="4"/>
  <c r="D90" i="4"/>
  <c r="F95" i="4"/>
  <c r="D100" i="4"/>
  <c r="F105" i="4"/>
  <c r="F106" i="4"/>
  <c r="F118" i="4"/>
  <c r="D125" i="4"/>
  <c r="F130" i="4"/>
  <c r="F131" i="4"/>
  <c r="F143" i="4"/>
  <c r="D151" i="4"/>
  <c r="F156" i="4"/>
  <c r="F169" i="4"/>
  <c r="D178" i="4"/>
  <c r="F183" i="4"/>
  <c r="F195" i="4"/>
  <c r="D204" i="4"/>
  <c r="F210" i="4"/>
  <c r="F212" i="4"/>
  <c r="F218" i="4"/>
  <c r="F219" i="4"/>
  <c r="F230" i="4" s="1"/>
  <c r="F220" i="4"/>
  <c r="D224" i="4"/>
  <c r="F232" i="4"/>
  <c r="F238" i="4"/>
  <c r="D244" i="4"/>
  <c r="F267" i="4"/>
  <c r="D279" i="4"/>
  <c r="F288" i="4"/>
  <c r="F289" i="4"/>
  <c r="F291" i="4"/>
  <c r="F310" i="4" s="1"/>
  <c r="F292" i="4"/>
  <c r="F294" i="4" s="1"/>
  <c r="F295" i="4"/>
  <c r="F312" i="4" s="1"/>
  <c r="F296" i="4"/>
  <c r="F297" i="4" s="1"/>
  <c r="F313" i="4" s="1"/>
  <c r="F299" i="4"/>
  <c r="F305" i="4" s="1"/>
  <c r="F322" i="4" s="1"/>
  <c r="F308" i="4"/>
  <c r="F304" i="4" s="1"/>
  <c r="F321" i="4" s="1"/>
  <c r="F309" i="4"/>
  <c r="D325" i="4"/>
  <c r="F334" i="4"/>
  <c r="F335" i="4" s="1"/>
  <c r="F337" i="4"/>
  <c r="F338" i="4"/>
  <c r="F340" i="4" s="1"/>
  <c r="F357" i="4" s="1"/>
  <c r="F341" i="4"/>
  <c r="F358" i="4" s="1"/>
  <c r="F342" i="4"/>
  <c r="F343" i="4"/>
  <c r="F359" i="4" s="1"/>
  <c r="F345" i="4"/>
  <c r="F351" i="4"/>
  <c r="F356" i="4"/>
  <c r="F368" i="4"/>
  <c r="D371" i="4"/>
  <c r="F380" i="4"/>
  <c r="F397" i="4" s="1"/>
  <c r="F414" i="4" s="1"/>
  <c r="F383" i="4"/>
  <c r="F402" i="4" s="1"/>
  <c r="F384" i="4"/>
  <c r="F386" i="4" s="1"/>
  <c r="F387" i="4"/>
  <c r="F404" i="4" s="1"/>
  <c r="F388" i="4"/>
  <c r="F389" i="4" s="1"/>
  <c r="F405" i="4" s="1"/>
  <c r="F391" i="4"/>
  <c r="D416" i="4"/>
  <c r="D421" i="4"/>
  <c r="D423" i="4"/>
  <c r="D424" i="4"/>
  <c r="F425" i="4"/>
  <c r="F445" i="4" s="1"/>
  <c r="F443" i="4" s="1"/>
  <c r="F453" i="4" s="1"/>
  <c r="F426" i="4"/>
  <c r="F446" i="4" s="1"/>
  <c r="F428" i="4"/>
  <c r="F429" i="4"/>
  <c r="F431" i="4"/>
  <c r="F448" i="4" s="1"/>
  <c r="F432" i="4"/>
  <c r="F449" i="4" s="1"/>
  <c r="F433" i="4"/>
  <c r="F434" i="4" s="1"/>
  <c r="F450" i="4" s="1"/>
  <c r="D435" i="4"/>
  <c r="D436" i="4"/>
  <c r="F436" i="4"/>
  <c r="F441" i="4" s="1"/>
  <c r="F458" i="4" s="1"/>
  <c r="F447" i="4"/>
  <c r="D463" i="4"/>
  <c r="F471" i="4"/>
  <c r="D473" i="4"/>
  <c r="F481" i="4"/>
  <c r="D484" i="4"/>
  <c r="F495" i="4"/>
  <c r="F492" i="4" s="1"/>
  <c r="D498" i="4"/>
  <c r="F509" i="4"/>
  <c r="F506" i="4" s="1"/>
  <c r="D513" i="4"/>
  <c r="F518" i="4"/>
  <c r="D521" i="4"/>
  <c r="F533" i="4"/>
  <c r="D535" i="4"/>
  <c r="D546" i="4"/>
  <c r="D557" i="4"/>
  <c r="D570" i="4"/>
  <c r="D591" i="4"/>
  <c r="F400" i="4" l="1"/>
  <c r="F396" i="4" s="1"/>
  <c r="F413" i="4" s="1"/>
  <c r="F442" i="4"/>
  <c r="F459" i="4" s="1"/>
  <c r="F439" i="4"/>
  <c r="F454" i="4" s="1"/>
  <c r="F381" i="4"/>
  <c r="F401" i="4" s="1"/>
  <c r="F403" i="4"/>
  <c r="F395" i="4"/>
  <c r="F410" i="4" s="1"/>
  <c r="F348" i="4"/>
  <c r="F363" i="4" s="1"/>
  <c r="F355" i="4"/>
  <c r="F239" i="4"/>
  <c r="F240" i="4"/>
  <c r="F311" i="4"/>
  <c r="F303" i="4"/>
  <c r="F318" i="4" s="1"/>
  <c r="F440" i="4"/>
  <c r="F455" i="4" s="1"/>
  <c r="F398" i="4"/>
  <c r="F408" i="4" s="1"/>
  <c r="F394" i="4"/>
  <c r="F409" i="4" s="1"/>
  <c r="F306" i="4"/>
  <c r="F316" i="4" s="1"/>
  <c r="F302" i="4"/>
  <c r="F317" i="4" s="1"/>
  <c r="F354" i="4"/>
  <c r="F352" i="4" s="1"/>
  <c r="F362" i="4" s="1"/>
  <c r="F349" i="4"/>
  <c r="F364" i="4" s="1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C52" i="6"/>
  <c r="C53" i="6"/>
  <c r="C54" i="6"/>
  <c r="C55" i="6"/>
  <c r="C56" i="6"/>
  <c r="C57" i="6"/>
  <c r="C58" i="6"/>
  <c r="C59" i="6"/>
  <c r="C60" i="6"/>
  <c r="C61" i="6"/>
  <c r="C62" i="6"/>
  <c r="C63" i="6"/>
  <c r="C64" i="6"/>
  <c r="C65" i="6"/>
  <c r="C66" i="6"/>
  <c r="C67" i="6"/>
  <c r="C68" i="6"/>
  <c r="C69" i="6"/>
  <c r="C70" i="6"/>
  <c r="C71" i="6"/>
  <c r="C72" i="6"/>
  <c r="C73" i="6"/>
  <c r="C74" i="6"/>
  <c r="C75" i="6"/>
  <c r="C76" i="6"/>
  <c r="C77" i="6"/>
  <c r="C78" i="6"/>
  <c r="C79" i="6"/>
  <c r="C80" i="6"/>
  <c r="C81" i="6"/>
  <c r="C82" i="6"/>
  <c r="C83" i="6"/>
  <c r="C84" i="6"/>
  <c r="C85" i="6"/>
  <c r="C86" i="6"/>
  <c r="C87" i="6"/>
  <c r="C88" i="6"/>
  <c r="C89" i="6"/>
  <c r="C90" i="6"/>
  <c r="C91" i="6"/>
  <c r="C92" i="6"/>
  <c r="C93" i="6"/>
  <c r="C94" i="6"/>
  <c r="C95" i="6"/>
  <c r="C96" i="6"/>
  <c r="C97" i="6"/>
  <c r="C98" i="6"/>
  <c r="C99" i="6"/>
  <c r="C100" i="6"/>
  <c r="C101" i="6"/>
  <c r="C102" i="6"/>
  <c r="C103" i="6"/>
  <c r="C104" i="6"/>
  <c r="C105" i="6"/>
  <c r="C106" i="6"/>
  <c r="C107" i="6"/>
  <c r="C108" i="6"/>
  <c r="C109" i="6"/>
  <c r="C110" i="6"/>
  <c r="C111" i="6"/>
  <c r="C112" i="6"/>
  <c r="C113" i="6"/>
  <c r="C114" i="6"/>
  <c r="C115" i="6"/>
  <c r="C116" i="6"/>
  <c r="C117" i="6"/>
  <c r="C118" i="6"/>
  <c r="C119" i="6"/>
  <c r="C120" i="6"/>
  <c r="C121" i="6"/>
  <c r="C122" i="6"/>
  <c r="C5" i="6"/>
  <c r="C6" i="6"/>
  <c r="C7" i="6"/>
  <c r="C8" i="6"/>
  <c r="C9" i="6"/>
  <c r="C4" i="6"/>
  <c r="F350" i="4" l="1"/>
  <c r="F367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Max Sonnen</author>
  </authors>
  <commentList>
    <comment ref="B3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Max Sonnen:</t>
        </r>
        <r>
          <rPr>
            <sz val="9"/>
            <color indexed="81"/>
            <rFont val="Tahoma"/>
            <family val="2"/>
          </rPr>
          <t xml:space="preserve">
Search for</t>
        </r>
      </text>
    </comment>
  </commentList>
</comments>
</file>

<file path=xl/sharedStrings.xml><?xml version="1.0" encoding="utf-8"?>
<sst xmlns="http://schemas.openxmlformats.org/spreadsheetml/2006/main" count="3744" uniqueCount="624">
  <si>
    <t>UUID</t>
  </si>
  <si>
    <t>Location</t>
  </si>
  <si>
    <t>Type</t>
  </si>
  <si>
    <t>Reference year</t>
  </si>
  <si>
    <t>Valid until</t>
  </si>
  <si>
    <t>Technological representativeness</t>
  </si>
  <si>
    <t>Geographical representativeness</t>
  </si>
  <si>
    <t>Time representativeness</t>
  </si>
  <si>
    <t>Precision</t>
  </si>
  <si>
    <t>Overall quality</t>
  </si>
  <si>
    <t>2012</t>
  </si>
  <si>
    <t>2020</t>
  </si>
  <si>
    <t>1</t>
  </si>
  <si>
    <t>2</t>
  </si>
  <si>
    <t>3</t>
  </si>
  <si>
    <t>LCI result</t>
  </si>
  <si>
    <t>2016</t>
  </si>
  <si>
    <t>GLO</t>
  </si>
  <si>
    <t>2017</t>
  </si>
  <si>
    <t>Not evaluated / unknown</t>
  </si>
  <si>
    <t>008412a6-515a-46e8-a89f-dff0ddf22b8f</t>
  </si>
  <si>
    <t>EU+28</t>
  </si>
  <si>
    <t>0149a8fa-116c-4994-b256-999112c07fd0</t>
  </si>
  <si>
    <t>017ae7f6-12aa-4701-aaa8-b4e4426409b7</t>
  </si>
  <si>
    <t>EU-28+3</t>
  </si>
  <si>
    <t>0259ff8c-04c1-4caf-985b-c86f3bc435da</t>
  </si>
  <si>
    <t>EU-27</t>
  </si>
  <si>
    <t>051d1c7d-8549-4b80-837c-75484bd27420</t>
  </si>
  <si>
    <t>2009</t>
  </si>
  <si>
    <t>GR</t>
  </si>
  <si>
    <t>0b494f94-95d2-4f95-8dd6-e01050756678</t>
  </si>
  <si>
    <t>0e671b1c-640b-4088-b1fc-0f2ee94c5262</t>
  </si>
  <si>
    <t>RER</t>
  </si>
  <si>
    <t>1ead35dd-fc71-4b0c-9410-7e39da95c7dc</t>
  </si>
  <si>
    <t>1f46be48-a7cc-4542-bc34-1b26f2a78297</t>
  </si>
  <si>
    <t>212b8494-a769-4c2e-8d82-9a6ef61baad7</t>
  </si>
  <si>
    <t>216a7eca-761e-414f-a040-233478c88ffa</t>
  </si>
  <si>
    <t>2698e0bf-1e8a-4993-8ed8-2b39eb7012bd</t>
  </si>
  <si>
    <t>2703ba6b-8e50-4d13-b6e0-66bea1e61de9</t>
  </si>
  <si>
    <t>2a811ed4-f819-401d-9acd-556135fce388</t>
  </si>
  <si>
    <t>2f07be1f-d11a-46ac-b4f0-49c5f28b5b93</t>
  </si>
  <si>
    <t>318a8b6f-c996-4415-bb8a-bd3cf4fb457f</t>
  </si>
  <si>
    <t>3203d6d8-2760-4b7b-b1c6-f82681e9e2f3</t>
  </si>
  <si>
    <t>34960d4d-af62-43a0-aa76-adc5fcf57246</t>
  </si>
  <si>
    <t>366a0afd-88e4-45dc-999a-8acc20fd0ead</t>
  </si>
  <si>
    <t>386821c2-309d-4019-8972-04a072082ef5</t>
  </si>
  <si>
    <t>3a35cede-5459-43bd-bce9-183c666ec676</t>
  </si>
  <si>
    <t>3b18171b-b07b-4575-aa56-9cec9662b9ef</t>
  </si>
  <si>
    <t>3e59ff2f-0021-4568-a850-33ca7a4cad58</t>
  </si>
  <si>
    <t>40922ff3-ae65-459b-b01d-662595bcdc73</t>
  </si>
  <si>
    <t>49c86096-9dcf-4a88-b0bb-67e42dc4573b</t>
  </si>
  <si>
    <t>4aef3596-c0f8-492e-a8b9-e1669c54f889</t>
  </si>
  <si>
    <t>4f047432-5d26-425a-b66b-54b1bc3e7648</t>
  </si>
  <si>
    <t>5238d7ca-5526-4bd3-8627-dea3faa3a468</t>
  </si>
  <si>
    <t>52c3c043-c70d-4e20-a55e-aeac6e8fecb5</t>
  </si>
  <si>
    <t>53b8b38e-1d0e-45fe-92e7-25be07ed3cfc</t>
  </si>
  <si>
    <t>58af7bbd-da35-4181-aa44-bfc7b85b691d</t>
  </si>
  <si>
    <t>621d9a04-5b24-4e5d-a7fe-756b8f2e4b9e</t>
  </si>
  <si>
    <t>695572ac-d280-401e-ae0e-fa39d042d6ba</t>
  </si>
  <si>
    <t>6b8ab474-e7c1-49ca-a61f-00e511ee9c14</t>
  </si>
  <si>
    <t>6beae9b4-5a45-4c9f-9c7a-767bf1e67688</t>
  </si>
  <si>
    <t>6ff33903-4dc7-4400-a0c7-441304d73176</t>
  </si>
  <si>
    <t>7164cd63-61d7-4153-9c48-379cab0a9b45</t>
  </si>
  <si>
    <t>76a79e0f-c8c0-4996-b30c-e31df0e6fb51</t>
  </si>
  <si>
    <t>81675341-f1af-44b0-81d3-d108caef5c28</t>
  </si>
  <si>
    <t>82ac5c75-2668-49c5-8cd4-55b81dba1a16</t>
  </si>
  <si>
    <t>84c2e136-af7c-415e-ac47-f7c9b45da656</t>
  </si>
  <si>
    <t>8d21c6d3-cc85-49c4-b275-21827ce193b7</t>
  </si>
  <si>
    <t>8ede8686-62d3-46d6-9ce6-59476542bdb0</t>
  </si>
  <si>
    <t>917d6481-a7a5-42ca-bd66-6b32964ad1ea</t>
  </si>
  <si>
    <t>9431095e-9602-4714-b99d-276ed71e7b7d</t>
  </si>
  <si>
    <t>97d63d47-b59c-4db9-a25c-3a9da10f929d</t>
  </si>
  <si>
    <t>9fe2dea3-1dab-4d7a-8ca4-ed663bbd1f7b</t>
  </si>
  <si>
    <t>9fef45b1-c4ca-44b9-a89a-d4672f98d59b</t>
  </si>
  <si>
    <t>aa887045-fe54-4235-a5db-f6c574c13f42</t>
  </si>
  <si>
    <t>ac43b408-0339-48fe-a4ee-d577c31295da</t>
  </si>
  <si>
    <t>acf735aa-05a5-406a-bae5-dae69d1d955c</t>
  </si>
  <si>
    <t>1d75dd98-c3f7-446c-a2ad-15d32aaedf87</t>
  </si>
  <si>
    <t>ae214fad-b829-4f1f-93d7-7388719562ba</t>
  </si>
  <si>
    <t>b347c43a-c0c4-4249-9e55-263cae14065a</t>
  </si>
  <si>
    <t>b3930178-368d-4f49-92a0-9f5bf4d973c9</t>
  </si>
  <si>
    <t>d22f1df0-3daa-4828-b246-3d6f193230d3</t>
  </si>
  <si>
    <t>bc1aefc2-0f84-40eb-809e-3922958b8884</t>
  </si>
  <si>
    <t>bc7c60d0-2315-424b-a486-ec312f11e3cb</t>
  </si>
  <si>
    <t>e0fd0fb3-4d30-4791-9a7b-996302a03f31</t>
  </si>
  <si>
    <t>c269b02a-b742-46eb-8adb-6baf0a49fa1b</t>
  </si>
  <si>
    <t>c8b9522b-ad6a-46f8-a8ac-0c378566514d</t>
  </si>
  <si>
    <t>616b719c-0787-4329-a076-318e7adad458</t>
  </si>
  <si>
    <t>dd4fea62-2c80-4483-bf74-24dcfba43756</t>
  </si>
  <si>
    <t>fde4abff-7cd7-4535-b472-481321d7d936</t>
  </si>
  <si>
    <t>4f95dc5c-9059-4d9f-88fc-a1e9875a5a99</t>
  </si>
  <si>
    <t>cc8ee5f1-84b3-4e04-bae3-6a531aafb606</t>
  </si>
  <si>
    <t>408f01c1-8526-4f01-938e-231245ee540b</t>
  </si>
  <si>
    <t>cf0be108-62a0-4ac7-b450-6260d3ac2f5e</t>
  </si>
  <si>
    <t>d0becc20-49c4-4e8f-9ff8-8c392d5610ed</t>
  </si>
  <si>
    <t>d32821da-b0c9-481c-a4b6-27b0b735274d</t>
  </si>
  <si>
    <t>d85a01d0-deb2-4ab1-a4a7-31b13e7edb8b</t>
  </si>
  <si>
    <t>da248653-790b-44bf-9e43-d4ae66cafbe1</t>
  </si>
  <si>
    <t>8040e11a-715f-4cd9-823c-a57124a553b2</t>
  </si>
  <si>
    <t>404771fd-0895-4763-817c-b4b1090fe06a</t>
  </si>
  <si>
    <t>f3e16f7f-b4f6-436c-a3d1-bfbe560c7fdd</t>
  </si>
  <si>
    <t>eb44d326-a848-42e3-9cbf-eaf9e8673896</t>
  </si>
  <si>
    <t>eb6c15a5-abcd-4d1a-ab7f-fb1cc364a130</t>
  </si>
  <si>
    <t>ec9ca75e-abdb-4d2e-9e18-ca1f5709a76d</t>
  </si>
  <si>
    <t>ef3532da-5f2a-41bf-a680-b0a5c69ad2a1</t>
  </si>
  <si>
    <t>ef4e756a-81ea-4558-981d-a9a1566e332e</t>
  </si>
  <si>
    <t>70db8519-2614-452c-a305-df1b0ed36c9c</t>
  </si>
  <si>
    <t>5a1a8078-73b6-484c-9393-4bcef32d0c2e</t>
  </si>
  <si>
    <t>8a0bea16-5e99-4411-b013-3e4b45ca1459</t>
  </si>
  <si>
    <t>f0c5f556-7f10-440b-a828-9b587f182773</t>
  </si>
  <si>
    <t>f5ec4a19-70da-406d-be31-a7eeef2f8372</t>
  </si>
  <si>
    <t>fa158634-c471-4b0e-afef-407d1073b086</t>
  </si>
  <si>
    <t>777bfdef-51de-4499-9f3e-3752ca31f0ff</t>
  </si>
  <si>
    <t>fb22e9f1-4d48-4c24-8169-dba8df5f30ed</t>
  </si>
  <si>
    <t>fb5376e6-4649-4396-8165-b2d22e0bad2e</t>
  </si>
  <si>
    <t>fdd7bfad-1bfc-4665-aae8-fcc684a58720</t>
  </si>
  <si>
    <t>8a229880-bcf4-46ba-aa92-ad538a1ecd76</t>
  </si>
  <si>
    <t>f57ebfdb-d033-4e45-aa13-25bbd71bb3e3</t>
  </si>
  <si>
    <t>64e2bd59-5f61-4eb3-bfd7-d19c3aec60b5</t>
  </si>
  <si>
    <t>e57086c5-1bde-4f28-ac57-ac7d72db18bc</t>
  </si>
  <si>
    <t>60fef189-d64e-4cc6-a98c-303fef1c63d9</t>
  </si>
  <si>
    <t>dbb3dcce-2cf1-414b-8196-a1a1f3372f14</t>
  </si>
  <si>
    <t>157a6eff-a847-48b1-8ffc-e3ef968f2368</t>
  </si>
  <si>
    <t>6b7377bb-c5c2-4d0c-84e4-c9c3233c0641</t>
  </si>
  <si>
    <t>f08552b4-a251-42f5-921d-3b39b8f7ecd8</t>
  </si>
  <si>
    <t>ab044617-c138-48a3-8d5a-7c310550aeb5</t>
  </si>
  <si>
    <t>2ba49ead-4683-4671-bded-d52b80215e9e</t>
  </si>
  <si>
    <t>140b222f-7fe3-4efb-8692-2b387054960a</t>
  </si>
  <si>
    <t>92be727d-d244-415c-b207-acd19462c0c6</t>
  </si>
  <si>
    <t>06fa4d7a-939c-4c42-b177-6b5bb45aaf94</t>
  </si>
  <si>
    <t>87cc7437-8adc-4f69-b9af-7d69e8ddf1e3</t>
  </si>
  <si>
    <t>697889d5-d952-45eb-9e46-c39046c35522</t>
  </si>
  <si>
    <t>1b5e0c24-e2eb-465a-bbe6-96f82d1b8a8c</t>
  </si>
  <si>
    <t>33f98fa5-91e8-4270-aff6-bd35098515fe</t>
  </si>
  <si>
    <t>Natural gas mix  technology mix  consumption mix, to consumer  medium pressure level (&lt; 1 bar)</t>
  </si>
  <si>
    <t>Sawn Soft Wood  Sawmill from wood  single route, at plant  14.7 MJ/kg net calorific value</t>
  </si>
  <si>
    <t>Paints additive  Technology mix  Production mix, at plant</t>
  </si>
  <si>
    <t>Waste incineration of hazardous waste  waste-to-energy plant with dry flue gas treatment, including transport and pre-treatment  production mix, at consumer  hazardous waste</t>
  </si>
  <si>
    <t>Electricity grid mix 1kV-60kV   AC, technology mix  consumption mix, to consumer  1kV - 60kV</t>
  </si>
  <si>
    <t>Steel cast part alloyed  electric arc furnace route, from steel scrap, secondary production  single route, at plant  carbon steel</t>
  </si>
  <si>
    <t>Naphtha at refinery  from crude oil  production mix, at refinery  44 MJ/kg net calorific value</t>
  </si>
  <si>
    <t>Waste incineration of paint  waste-to-energy plant with dry flue gas treatment, including transport and pre-treatment  production mix, at consumer  paint waste</t>
  </si>
  <si>
    <t>Pipes extrusion  pipe production by plastic extrusion  production mix, at plant  3% loss (range 2- 8%), 2.2 MJ electricity (range 1.5- 8)</t>
  </si>
  <si>
    <t>Liquefied Petroleum Gas (LPG) (70% propane, 30% butane)  from crude oil  production mix, at refinery  mix of 70% propane and 30% butane</t>
  </si>
  <si>
    <t>Passenger car, average  technology mix, gasoline and diesel driven, Euro 3-5, passenger car  consumption mix, to consumer  engine size from 1,4l up to &gt;2l</t>
  </si>
  <si>
    <t>Tap water   technology mix   at user   per kg water</t>
  </si>
  <si>
    <t>Nylon 6 granulate  reaction of caprolactam with water  production mix, at plant  1.08 g/cm3</t>
  </si>
  <si>
    <t>Corrugated box, uncoated  Kraft Pulping Process, pulp pressing and drying  production mix, at plant  280 g/m2, R1=88%</t>
  </si>
  <si>
    <t>Diatomite (diatomaceous silica), dried  Technology mix  Production mix, at plant</t>
  </si>
  <si>
    <t>Thermal energy from natural gas  technology mix regarding firing and flue gas cleaning  production mix, at heat plant  MJ, 100% efficiency</t>
  </si>
  <si>
    <t>Steel tinplated  blast furnace route  single route, at plant  1kg, typical thickness between 0.13 - 0.49 mm. typical width between 600 - 1100 mm.</t>
  </si>
  <si>
    <t>Plastic, stretch film  raw material production, plastic extrusion  production mix, at plant  thickness: 30 µm, grammage: 0,02754 kg/m2</t>
  </si>
  <si>
    <t>Waste incineration of municipal solid waste  waste-to-energy plant with dry flue gas treatment, including transport and pre-treatment  production mix, at consumer  municipal solid waste</t>
  </si>
  <si>
    <t>Polypropylene (PP) fibers  polypropylene production, spinning  production mix, at plant  5% loss, 3.5 MJ electricity</t>
  </si>
  <si>
    <t>Pallet, wood (80x120)  sawing, piling, nailing  single route, at plant  25 kg/piece, nominal loading capacity of 1000kg</t>
  </si>
  <si>
    <t>Electricity grid mix 1kV-60kV   AC, technology mix  consumption mix, at consumer  1kV - 60kV</t>
  </si>
  <si>
    <t>Light fuel oil at refinery  from crude oil  production mix, at refinery  0.1 wt.% sulphur</t>
  </si>
  <si>
    <t>Steel cold rolled coil  blast furnace route  single route, at plant  carbon steel</t>
  </si>
  <si>
    <t>PE granulates  Polymerisation of ethylene  production mix, at plant  0.91- 0.96 g/cm3, 28 g/mol per repeating unit</t>
  </si>
  <si>
    <t>Quartz/Silica sand  mining, cleaning, grinding, screening  single route, at plant  sand 0/2</t>
  </si>
  <si>
    <t>Styrene acrylate dispersion  Technology mix  Production mix, at plant  50% in water</t>
  </si>
  <si>
    <t>Alkyd resin (sunflower oil)  Technology mix  Production mix, at plant  77% in white spirit</t>
  </si>
  <si>
    <t>Kraft paper, unbleached   production mix   at plant   per kg paper</t>
  </si>
  <si>
    <t>Steel sheet stamping and bending  stamping and bending  single route, at plant  5% loss</t>
  </si>
  <si>
    <t>Treatment of residential wastewater, large plant  waste water treatment including sludge treatment  production mix, at plant  1m3 of waste water treated</t>
  </si>
  <si>
    <t>Conversion from electricity medium voltage to electricity low voltage  Transformation of medium voltage electricity to low voltage  Consumption mix, to consumer  grid losses, from 0,54% to 18,18% see general comments</t>
  </si>
  <si>
    <t>Landfill of municipal solid waste  landfill including leachate treatment and with transport without collection and pre-treatment  production mix (region specific sites), at landfill site  The carbon and water content are respectively of 30%C and and 30% Water (in weight %)</t>
  </si>
  <si>
    <t>Articulated lorry transport, Euro 4, Total weight &gt;32 t (without fuel)  diesel driven, Euro 4, cargo  consumption mix, to consumer  more than 32t gross weight / 24,7t payload capacity</t>
  </si>
  <si>
    <t>1-methoxy-2-propylacetate  Technology mix   Production mix, at plant</t>
  </si>
  <si>
    <t>Ammonia, liquid   steam reforming process   at plant   per kg</t>
  </si>
  <si>
    <t>Injection moulding  plastic injection moulding  production mix, at plant  for PP, HDPE and PE</t>
  </si>
  <si>
    <t>acrylic filler production   technology mix   production mix, at plant   100% active substance</t>
  </si>
  <si>
    <t>PP granulates  polymerisation of propene  production mix, at plant  0.91 g/cm3, 42.08 g/mol per repeating unit</t>
  </si>
  <si>
    <t>butyl acrylate production   technology mix   production mix, at plant   100% active substance</t>
  </si>
  <si>
    <t>Plastic Film, PE  raw material production, plastic extrusion  production mix, at plant  grammage: 0.0943 kg/m2</t>
  </si>
  <si>
    <t>Cellulose (excluding blowing) production   technology mix   production mix, at plant   100% active substance</t>
  </si>
  <si>
    <t>Diesel mix at refinery  from crude oil  production mix, at refinery  10 ppm sulphur, 7.23 wt.% bio components</t>
  </si>
  <si>
    <t>epoxy resin production   technology mix   production mix, at plant   100% active substance</t>
  </si>
  <si>
    <t>ethylene glycol production   technology mix   production mix, at plant   100% active substance</t>
  </si>
  <si>
    <t>Ground calcium carbonate production   technology mix   production mix, at plant   100% active substance</t>
  </si>
  <si>
    <t>kaolin production   technology mix   production mix, at plant   100% active substance</t>
  </si>
  <si>
    <t>Propylene glycol production   technology mix   production mix, at plant   100% active substance</t>
  </si>
  <si>
    <t>soap production   technology mix   production mix, at plant   100% active substance</t>
  </si>
  <si>
    <t>Sodium silicate powder production   technology mix   production mix, at plant   100% active substance</t>
  </si>
  <si>
    <t>titanium dioxide production   technology mix   production mix, at plant   100% active substance</t>
  </si>
  <si>
    <t>white spirit production   technology mix   production mix, at plant   100% active substance</t>
  </si>
  <si>
    <t>http://lcdn.thinkstep.com/Node/</t>
  </si>
  <si>
    <t>Node</t>
  </si>
  <si>
    <t>http://lcdn.blonkconsultants.nl </t>
  </si>
  <si>
    <t>https://lcdn.quantis-software.com/PEF/</t>
  </si>
  <si>
    <t xml:space="preserve">http://lcdn-cepe.org </t>
  </si>
  <si>
    <t>http://ecoinvent.lca-data.com/</t>
  </si>
  <si>
    <t>1a. Raw material acquisition and pre-processing</t>
  </si>
  <si>
    <t>1b. Paint packaging material acquisition and pre-processing</t>
  </si>
  <si>
    <t>1c. Raw material distribution</t>
  </si>
  <si>
    <t>1d. Paint packaging material distribution</t>
  </si>
  <si>
    <t>2a. Paint production</t>
  </si>
  <si>
    <t xml:space="preserve">4a. Auxiliary materials </t>
  </si>
  <si>
    <t>4b. Application</t>
  </si>
  <si>
    <t>4c. Use</t>
  </si>
  <si>
    <t>5a. Transport to End-of-life</t>
  </si>
  <si>
    <t>Process name*</t>
  </si>
  <si>
    <t>Unit of measurement (output)</t>
  </si>
  <si>
    <t>Default</t>
  </si>
  <si>
    <t>Default DQR</t>
  </si>
  <si>
    <t>Most relevant process [Y/N]</t>
  </si>
  <si>
    <t>Dataset</t>
  </si>
  <si>
    <t>Dataset source</t>
  </si>
  <si>
    <t>P</t>
  </si>
  <si>
    <t>TiR</t>
  </si>
  <si>
    <t>TeR</t>
  </si>
  <si>
    <t>Most relevant [Y/N]</t>
  </si>
  <si>
    <t>kg</t>
  </si>
  <si>
    <t>Steel tinplated</t>
  </si>
  <si>
    <t>N</t>
  </si>
  <si>
    <t>Mixed packaging material</t>
  </si>
  <si>
    <t>OUTPUT</t>
  </si>
  <si>
    <t>INPUTS</t>
  </si>
  <si>
    <t>km</t>
  </si>
  <si>
    <t>Amount</t>
  </si>
  <si>
    <t xml:space="preserve">Indoor wall </t>
  </si>
  <si>
    <t>Styrene Acrylate dispersion (SA), 50% in water</t>
  </si>
  <si>
    <t>Titanium Dioxide</t>
  </si>
  <si>
    <t>GCC dry</t>
  </si>
  <si>
    <t>China clay, calcinated</t>
  </si>
  <si>
    <t>Propylene glycol</t>
  </si>
  <si>
    <t>Additive, unspecified</t>
  </si>
  <si>
    <t>INPUT</t>
  </si>
  <si>
    <t xml:space="preserve">Cardboard </t>
  </si>
  <si>
    <t>Polyethylene film</t>
  </si>
  <si>
    <t>Polypropylene part</t>
  </si>
  <si>
    <t>Wooden pallets</t>
  </si>
  <si>
    <t>Diesel used for transport</t>
  </si>
  <si>
    <t xml:space="preserve">non water raw materials </t>
  </si>
  <si>
    <t>Titanium dioxide</t>
  </si>
  <si>
    <t xml:space="preserve">Propylene glycol </t>
  </si>
  <si>
    <t>Silicate waterborne (37% in water)</t>
  </si>
  <si>
    <t>Ester alcohol</t>
  </si>
  <si>
    <t>Monoethylene glycol (MEG)</t>
  </si>
  <si>
    <t>Alkyd resin (sunflower oil), 77% in low aromatic white spirit</t>
  </si>
  <si>
    <t>Solvent naphtha 90/170</t>
  </si>
  <si>
    <t>Diatomaceous earth (dried diatomite), calcinated</t>
  </si>
  <si>
    <t>Raw material to Polypropylene part</t>
  </si>
  <si>
    <t>Transport distance (raw materials)</t>
  </si>
  <si>
    <t>Transport distance (Packaging materials)</t>
  </si>
  <si>
    <t>Dust (unspecified) [Particles to air]</t>
  </si>
  <si>
    <t>VOC (unspecified) [Organic emissions to air (group VOC)]</t>
  </si>
  <si>
    <t>MJ</t>
  </si>
  <si>
    <t>Electricity conversion</t>
  </si>
  <si>
    <t xml:space="preserve">Water (waste water, untreated) </t>
  </si>
  <si>
    <t>1. Paint density</t>
  </si>
  <si>
    <t>2. Biocidal content</t>
  </si>
  <si>
    <t>3. VOC content</t>
  </si>
  <si>
    <t>4. Dry mass</t>
  </si>
  <si>
    <t>5. Coverage</t>
  </si>
  <si>
    <t>6. Maintenance multiplier</t>
  </si>
  <si>
    <t>7. Bill of Materials</t>
  </si>
  <si>
    <t>9. Diesel</t>
  </si>
  <si>
    <t>10. Electricity</t>
  </si>
  <si>
    <t>11. Light Fuel Oil</t>
  </si>
  <si>
    <t>12. Liquefied Petroleum Gas (LPG)</t>
  </si>
  <si>
    <t>13. Natural gas (NG)</t>
  </si>
  <si>
    <t>14. Process water</t>
  </si>
  <si>
    <t>15. Hazardous waste (unspecified)</t>
  </si>
  <si>
    <t>16. Non-hazardous waste (unspecified)</t>
  </si>
  <si>
    <t>17. Water emitted</t>
  </si>
  <si>
    <t>Paint at Factory gate</t>
  </si>
  <si>
    <t>packaging material mix at factory gate</t>
  </si>
  <si>
    <t>Heat, unspecific, in chemical plant</t>
  </si>
  <si>
    <t>Electricity, production mix RER</t>
  </si>
  <si>
    <t>(1% loss)</t>
  </si>
  <si>
    <t>comment / mandatory company-specific data</t>
  </si>
  <si>
    <t>Paint at RDC Gate</t>
  </si>
  <si>
    <t>packaging material mix at RDC Gate</t>
  </si>
  <si>
    <t>Paint at PoS gate</t>
  </si>
  <si>
    <t>packaging material mix at PoS gate</t>
  </si>
  <si>
    <t>Ammonia solution, 25% in water</t>
  </si>
  <si>
    <t>Cellulose fibre, inclusive blowing in, at plant</t>
  </si>
  <si>
    <t>Silica sand, at plant</t>
  </si>
  <si>
    <t>Textile, woven cotton, at plant</t>
  </si>
  <si>
    <t>Polyethylene-film (PE), Plastics Europe</t>
  </si>
  <si>
    <t>Polypropylene injection moulding part (PP), Plastics Europe</t>
  </si>
  <si>
    <t>Acrylic filler, at plant</t>
  </si>
  <si>
    <t>Butyl acrylate, at plant</t>
  </si>
  <si>
    <t>electricity, production mix RER</t>
  </si>
  <si>
    <t>epoxy resin, liquid, at plant</t>
  </si>
  <si>
    <t>extrusion, plastic pipes</t>
  </si>
  <si>
    <t>industrial machine, heavy, unspecified, at plant</t>
  </si>
  <si>
    <t>kraft paper, unbleached, at plant</t>
  </si>
  <si>
    <t>nylon 6, at plant</t>
  </si>
  <si>
    <t>sawn timber, softwood, raw kiln dried, u=10%, at plant</t>
  </si>
  <si>
    <t>section bar rolling, steel</t>
  </si>
  <si>
    <t>sheet rolling, steel</t>
  </si>
  <si>
    <t>soap, at plant</t>
  </si>
  <si>
    <t>steel, low-alloyed, at plant</t>
  </si>
  <si>
    <t>tap water, at user</t>
  </si>
  <si>
    <t>white spirit, at plant</t>
  </si>
  <si>
    <t>Injection moulding</t>
  </si>
  <si>
    <t>Conversion of power</t>
  </si>
  <si>
    <t>Extrusion of pipes</t>
  </si>
  <si>
    <t>Steel sheet stamping</t>
  </si>
  <si>
    <t>Auxiliary materials mix (per m2 of coated substrate)</t>
  </si>
  <si>
    <t>m3</t>
  </si>
  <si>
    <r>
      <t>Recycling (R</t>
    </r>
    <r>
      <rPr>
        <b/>
        <i/>
        <vertAlign val="subscript"/>
        <sz val="10"/>
        <color theme="1"/>
        <rFont val="Times New Roman"/>
        <family val="1"/>
      </rPr>
      <t>1</t>
    </r>
    <r>
      <rPr>
        <b/>
        <i/>
        <sz val="10"/>
        <color theme="1"/>
        <rFont val="Times New Roman"/>
        <family val="1"/>
      </rPr>
      <t>)</t>
    </r>
  </si>
  <si>
    <t>NA</t>
  </si>
  <si>
    <t>Utilisation ratio* (inc empty return)</t>
  </si>
  <si>
    <t>Auxiliary materials mix [Custom PEF Flows]</t>
  </si>
  <si>
    <t>Water [Operating materials]</t>
  </si>
  <si>
    <t>Parameters</t>
  </si>
  <si>
    <t>packaging material at PoS gate</t>
  </si>
  <si>
    <t>Heating of Water</t>
  </si>
  <si>
    <t>Vehicle kilometers (passenger car to shop)</t>
  </si>
  <si>
    <t>Applied paint (Fraction)</t>
  </si>
  <si>
    <t>1.82E-05 kg Diesel/kgkm</t>
  </si>
  <si>
    <t>938D5BA6-17E4-4F0D-BEF0-481608681F57</t>
  </si>
  <si>
    <t>kg of paint = 1 (m2) / Coverage (m2/L) / applied paint (-) * Paint density (kg/L) * Maintenance multiplier</t>
  </si>
  <si>
    <t>kg of packaging material = kg of paint * 6.55%</t>
  </si>
  <si>
    <t>A. Kg of paint (from PoS)</t>
  </si>
  <si>
    <t>C. Amount of auxiliary material</t>
  </si>
  <si>
    <t>B. Packaging material</t>
  </si>
  <si>
    <t>Auxiliary material per m2</t>
  </si>
  <si>
    <t>Amount of auxiliary material = 1 (m2) * Maintenance multiplier * Auxiliary material per m2 (kg/m2)</t>
  </si>
  <si>
    <t>Distance driven per m2</t>
  </si>
  <si>
    <t>Hot water per m2</t>
  </si>
  <si>
    <t>kg/L</t>
  </si>
  <si>
    <t>m2/L</t>
  </si>
  <si>
    <t>kg/m2</t>
  </si>
  <si>
    <t>MJ/m2</t>
  </si>
  <si>
    <t>Amount of hot water use = 1 (m2) * Maintenance multiplier * Hot water per m2</t>
  </si>
  <si>
    <t>Amount of Heat used for hot water = 1 (m2) * Maintenance multiplier * Hot water per m2</t>
  </si>
  <si>
    <t>Heat used to heat water per m2</t>
  </si>
  <si>
    <t>D. amount of hot water use</t>
  </si>
  <si>
    <t>E. amount of heat used to heat water</t>
  </si>
  <si>
    <t>F. car KM driven</t>
  </si>
  <si>
    <t>car KM driven = 1 (m2) * Maintenance multiplier * Distance driven (km/m2)</t>
  </si>
  <si>
    <t>km/m2</t>
  </si>
  <si>
    <t>D. Amount of hot water use</t>
  </si>
  <si>
    <t>E. Amount of heat used</t>
  </si>
  <si>
    <t>Model parameter</t>
  </si>
  <si>
    <t>kg/kg</t>
  </si>
  <si>
    <t>Paint use (kg) * Applied Paint (fraction) * Dry mass (kg/kg)</t>
  </si>
  <si>
    <t>3. VOC content / 1. Paint density * Applied Paint (fraction) * A. Kg of paint (from PoS)</t>
  </si>
  <si>
    <t>(1-(3. VOC content / 1. Paint density) - 4. Dry Mass) * Applied Paint (fraction) * A. Kg of paint (from PoS)</t>
  </si>
  <si>
    <t>Elementary Flows</t>
  </si>
  <si>
    <t>fraction of aux matrial to waste water</t>
  </si>
  <si>
    <t>fraction of aux matrial to non haz waste</t>
  </si>
  <si>
    <t>G. Non haz waste</t>
  </si>
  <si>
    <t>I. Waste water</t>
  </si>
  <si>
    <t>Non-hazardous waste for further processing</t>
  </si>
  <si>
    <t>Applied paint after drying</t>
  </si>
  <si>
    <t>C. Amount of auxiliary material* fraction of aux matrial to waste water + D. amount of hot water use</t>
  </si>
  <si>
    <t xml:space="preserve">L. Water vapour </t>
  </si>
  <si>
    <t>K. VOC to air</t>
  </si>
  <si>
    <t>VOC (unspecified), Organic emissions to air</t>
  </si>
  <si>
    <t>Water vapour (Inorganic emissions to air)</t>
  </si>
  <si>
    <t>M. Applied dried paint</t>
  </si>
  <si>
    <t>B. Packaging materials</t>
  </si>
  <si>
    <t>Indoor Wood</t>
  </si>
  <si>
    <t>Applied paint end of use</t>
  </si>
  <si>
    <t>Indoor Wall</t>
  </si>
  <si>
    <t>Waste incineration of paint</t>
  </si>
  <si>
    <t>Landfill of municipal solid waste</t>
  </si>
  <si>
    <t>Transport distance (use to end of life treatment)</t>
  </si>
  <si>
    <t>Electricity [Electric power]</t>
  </si>
  <si>
    <t>Heat [Thermal energy]</t>
  </si>
  <si>
    <t>Avoided production of power due to incineration process</t>
  </si>
  <si>
    <t>Avoided production of heat due to incineration process</t>
  </si>
  <si>
    <t>Disposal to waste incineration</t>
  </si>
  <si>
    <t>Disposal to waste landfill</t>
  </si>
  <si>
    <t>R3 value = 0,45</t>
  </si>
  <si>
    <t>Disposal to hazardous waste incineration</t>
  </si>
  <si>
    <t>Disposal to hazardous waste landfill</t>
  </si>
  <si>
    <t>Hazardous waste for further processing</t>
  </si>
  <si>
    <t>C. Amount of auxiliary material* fraction of aux matrial to non haz waste + B. Packaging material + (1- Applied paint (Fraction)) * A. Kg of paint (from PoS)</t>
  </si>
  <si>
    <t>PEF database</t>
  </si>
  <si>
    <t>Current material dataset name</t>
  </si>
  <si>
    <t>CAS-Number</t>
  </si>
  <si>
    <t>Suggested proxy</t>
  </si>
  <si>
    <t>Acrylic dispersion (47% in water)</t>
  </si>
  <si>
    <t>-</t>
  </si>
  <si>
    <t>Alkyd resin (coconut oil), 77% in low aromatic white spirit</t>
  </si>
  <si>
    <t>Alkyd resin (short oil), 77% in low aromatic white spirit</t>
  </si>
  <si>
    <t>Alkyd resin (soya oil), 100% liquid</t>
  </si>
  <si>
    <t>Alkyd resin (thixotropic polyamide), 77% in low aromatic white spirit</t>
  </si>
  <si>
    <t>Alkyd resin (thixotropic polyurethane), 77% in low aromatic white spirit</t>
  </si>
  <si>
    <t>Alkyd resin (TOFA), 77% in low aromatic white spirit</t>
  </si>
  <si>
    <t>Alkyd resin (urethane modified), 77% in low aromatic white spirit</t>
  </si>
  <si>
    <t>Alkyd resin dispersion (externally emulsified), 50% in water</t>
  </si>
  <si>
    <t>Alkyd resin dispersion (self-emulsified), 50% in water</t>
  </si>
  <si>
    <t>Alkyd resin, 50% in water</t>
  </si>
  <si>
    <t>Alkyl ethoxylated surfactant, anionic</t>
  </si>
  <si>
    <t>61791-26-2</t>
  </si>
  <si>
    <t>Alkyl ethoxylated surfactant, non-ionic</t>
  </si>
  <si>
    <t>Amino methyl propanol, 90% in water</t>
  </si>
  <si>
    <t>124-68-5</t>
  </si>
  <si>
    <t>1336-21-6</t>
  </si>
  <si>
    <t>Barium based driers</t>
  </si>
  <si>
    <t>2457-01-4</t>
  </si>
  <si>
    <t>Barium sulphate, natural (barite)</t>
  </si>
  <si>
    <t>13462-86-7</t>
  </si>
  <si>
    <t>Barium sulphate, precipitated</t>
  </si>
  <si>
    <t>7727-43-7</t>
  </si>
  <si>
    <t>Bentonite thickeners</t>
  </si>
  <si>
    <t>Butyl glycol (2-butoxyethanol; ethylene glycol monobutyl ether)</t>
  </si>
  <si>
    <t>111-76-2</t>
  </si>
  <si>
    <t>Calcium aluminate cement</t>
  </si>
  <si>
    <t>Calcium based driers</t>
  </si>
  <si>
    <t>68551-41-7</t>
  </si>
  <si>
    <t>Calcium Carbonate GCC</t>
  </si>
  <si>
    <t>471-34-1</t>
  </si>
  <si>
    <t>Calcium Carbonate PCC</t>
  </si>
  <si>
    <t>Calcium carbonate (treated)</t>
  </si>
  <si>
    <t>Calcium hydroxide</t>
  </si>
  <si>
    <t>7719-01-9</t>
  </si>
  <si>
    <t>Carbon black</t>
  </si>
  <si>
    <t>1333 -86 -4</t>
  </si>
  <si>
    <t>Cellulose fibres (fillers)</t>
  </si>
  <si>
    <t>9004-34-6</t>
  </si>
  <si>
    <t>Cellulose fibre (additives other)</t>
  </si>
  <si>
    <t>Cellulosic thickeners</t>
  </si>
  <si>
    <t>China clay, calcined</t>
  </si>
  <si>
    <t>66402-68-4</t>
  </si>
  <si>
    <t>China clay, natural</t>
  </si>
  <si>
    <t>1332-58-7</t>
  </si>
  <si>
    <t>China clay, synthetic (aluminium silicate)</t>
  </si>
  <si>
    <t>Citric acid (trisodium citrate)</t>
  </si>
  <si>
    <t>Cobalt naphthenate/neodecanate</t>
  </si>
  <si>
    <t>Cobalt octoate drier</t>
  </si>
  <si>
    <t>136-52-7</t>
  </si>
  <si>
    <t>De-ionized water ("demiwater") from groundwater</t>
  </si>
  <si>
    <t>7732-18-5</t>
  </si>
  <si>
    <t>De-ionized water ("demiwater") from surface water</t>
  </si>
  <si>
    <t>Diatomaceous earth (diatomite), natural</t>
  </si>
  <si>
    <t>61790-53-2</t>
  </si>
  <si>
    <t>Diatomaceous earth (dried diatomite), calcined</t>
  </si>
  <si>
    <t>99439-28-8</t>
  </si>
  <si>
    <t>Diethylene glycol (DEG)</t>
  </si>
  <si>
    <t>111-46-6</t>
  </si>
  <si>
    <t>Diethylene glycol monobutyl ether (2-(2-butoxyetoxy)ethanol; Butyl diglycol)</t>
  </si>
  <si>
    <t>112-34-5</t>
  </si>
  <si>
    <t>Dipropylene glycol methyl ether (2-(Methoxy propoxy)propanol)</t>
  </si>
  <si>
    <t>34590-94-8</t>
  </si>
  <si>
    <t>Dipropylene glycol n-butyl ether</t>
  </si>
  <si>
    <t>29911-28-2</t>
  </si>
  <si>
    <t>Dolomite</t>
  </si>
  <si>
    <t>16389-88-1</t>
  </si>
  <si>
    <t>Ester alcohol (Texanol)</t>
  </si>
  <si>
    <t>25265-77-4</t>
  </si>
  <si>
    <t>Ethylene vinyl acetate copolymer (dispersible powder)</t>
  </si>
  <si>
    <t>Fatty acid based surfactant</t>
  </si>
  <si>
    <t>Fumed silica</t>
  </si>
  <si>
    <t xml:space="preserve">68811-44-9 </t>
  </si>
  <si>
    <t>Gelatin</t>
  </si>
  <si>
    <t>Guar thickeners</t>
  </si>
  <si>
    <t>Gypsum plaster</t>
  </si>
  <si>
    <t>HASE thickeners</t>
  </si>
  <si>
    <t>HEUR thickeners</t>
  </si>
  <si>
    <t>Hindered-amine light stabilizers (HALS)</t>
  </si>
  <si>
    <t>Hydraulic lime</t>
  </si>
  <si>
    <t>Hydrocarbon resin (unspecified)</t>
  </si>
  <si>
    <t>Hydrocarbon solvent</t>
  </si>
  <si>
    <t>64742-48-9</t>
  </si>
  <si>
    <t>Iron drier</t>
  </si>
  <si>
    <t>478945-46-9</t>
  </si>
  <si>
    <t>Iron oxide, natural</t>
  </si>
  <si>
    <t>1309-37-1</t>
  </si>
  <si>
    <t>Iron oxide, red pigment (natural)</t>
  </si>
  <si>
    <t>Iron oxide, red pigment (synthetic)</t>
  </si>
  <si>
    <t>Iron oxide, yellow (iron hydroxide oxide)</t>
  </si>
  <si>
    <t>51274-00-1</t>
  </si>
  <si>
    <t>Iron oxide, yellow pigment (iron(III) oxide)</t>
  </si>
  <si>
    <t>20344-49-4</t>
  </si>
  <si>
    <t>Linseed oil</t>
  </si>
  <si>
    <t>8001-26-1</t>
  </si>
  <si>
    <t>Lithium based driers</t>
  </si>
  <si>
    <t>Lithium carbonate</t>
  </si>
  <si>
    <t>554-13-2</t>
  </si>
  <si>
    <t>Manganese based driers</t>
  </si>
  <si>
    <t>15956-58-8</t>
  </si>
  <si>
    <t>Methyl ethyl ketoxime (MEKO)</t>
  </si>
  <si>
    <t>96-29-7</t>
  </si>
  <si>
    <t>Mica pigment</t>
  </si>
  <si>
    <t>Mineral oil based defoamers</t>
  </si>
  <si>
    <t>107-21-1</t>
  </si>
  <si>
    <t>Nano-silica sols (collodial silica)</t>
  </si>
  <si>
    <t>Pentaerythritol</t>
  </si>
  <si>
    <t>115-77-5</t>
  </si>
  <si>
    <t>Perlite</t>
  </si>
  <si>
    <t>Pliolite acrylic copolymer resin</t>
  </si>
  <si>
    <t>Poly siloxane</t>
  </si>
  <si>
    <t>Poly(dimethylsiloxane) resin dispersion</t>
  </si>
  <si>
    <t>Polyether wetting agent</t>
  </si>
  <si>
    <t>Polyethylene glycols (PEG)</t>
  </si>
  <si>
    <t>25322-68-3</t>
  </si>
  <si>
    <t>Polypropylene glycols (PPG)</t>
  </si>
  <si>
    <t>25322-69-4</t>
  </si>
  <si>
    <t>Polyurethane dispersion (40% in water)</t>
  </si>
  <si>
    <t>Portland cement 32.5</t>
  </si>
  <si>
    <t>Portland cement 42.5</t>
  </si>
  <si>
    <t>Potassium sulphate</t>
  </si>
  <si>
    <t>57-55-6</t>
  </si>
  <si>
    <t>Propylene glycol methyl ether</t>
  </si>
  <si>
    <t>107-98-2</t>
  </si>
  <si>
    <t>Propylene glycol methyl ether acetate</t>
  </si>
  <si>
    <t>108-65-6</t>
  </si>
  <si>
    <t>Propylene glycol n-butyl ether</t>
  </si>
  <si>
    <t>5131-66-8</t>
  </si>
  <si>
    <t>Silica (silicone dioxide), calcined and precipitated</t>
  </si>
  <si>
    <t>Silica (silicone dioxide), natural</t>
  </si>
  <si>
    <t>7631-86-9</t>
  </si>
  <si>
    <t>Silicate resin (Potassium)</t>
  </si>
  <si>
    <t>Silicate resin (Sodium)</t>
  </si>
  <si>
    <t>Sodium benzoate</t>
  </si>
  <si>
    <t xml:space="preserve">8013-63-6 </t>
  </si>
  <si>
    <t>Sodium hydroxide, 30.5% in water</t>
  </si>
  <si>
    <t>1310-73-2</t>
  </si>
  <si>
    <t>Sodium tripolyphosphate</t>
  </si>
  <si>
    <t>7758-29-4</t>
  </si>
  <si>
    <t>Soya lecithin</t>
  </si>
  <si>
    <t>Starch</t>
  </si>
  <si>
    <t>Strontium based driers</t>
  </si>
  <si>
    <t>Styrene Acrylic copolymer dispersion (50 wt% styrene, 40% solids)</t>
  </si>
  <si>
    <t>Talc</t>
  </si>
  <si>
    <t>14807-96-6</t>
  </si>
  <si>
    <t>Talc (flake pigment)</t>
  </si>
  <si>
    <t>Talc (unwashed)</t>
  </si>
  <si>
    <t>Tap Water</t>
  </si>
  <si>
    <t>Tetrapotassium pyrophosphate</t>
  </si>
  <si>
    <t>7320-34-5</t>
  </si>
  <si>
    <t>13463-67-7</t>
  </si>
  <si>
    <t>Triethylene glycol (TEG)</t>
  </si>
  <si>
    <t>112-27-6</t>
  </si>
  <si>
    <t>Tripropylene glycol n-butyl ether</t>
  </si>
  <si>
    <t>55934-93-5</t>
  </si>
  <si>
    <t>UV absorber, unspecified</t>
  </si>
  <si>
    <t>104810-48-2</t>
  </si>
  <si>
    <t>Vegetable oil based defoamers</t>
  </si>
  <si>
    <t>Vinyl Acetate  ethylene dispersion</t>
  </si>
  <si>
    <t>Wax</t>
  </si>
  <si>
    <t>Xanthan gum, thickener</t>
  </si>
  <si>
    <t>11138-66-2</t>
  </si>
  <si>
    <t>Xylene, mixture of isomers</t>
  </si>
  <si>
    <t>1330-20-7</t>
  </si>
  <si>
    <t>Zinc phosphate</t>
  </si>
  <si>
    <t>7779-90-0</t>
  </si>
  <si>
    <t>Zirconium based driers</t>
  </si>
  <si>
    <t xml:space="preserve">22464-99-9 </t>
  </si>
  <si>
    <t>4</t>
  </si>
  <si>
    <t>5</t>
  </si>
  <si>
    <t xml:space="preserve">Non-hazardous, Further treatment in EoL </t>
  </si>
  <si>
    <t>2. Biocidal content &amp; type</t>
  </si>
  <si>
    <t>Leached biocide [Emissions to water]</t>
  </si>
  <si>
    <t>Paint and pack waste</t>
  </si>
  <si>
    <t>case specific</t>
  </si>
  <si>
    <t>0.55 * 2. Biocidal content</t>
  </si>
  <si>
    <t>0.55 * 3. VOC content / 1. Paint density</t>
  </si>
  <si>
    <t>3. VOC content and 1. Paint density</t>
  </si>
  <si>
    <t>0.55(fraction to landfill) * 2. Biocidal content</t>
  </si>
  <si>
    <t>0.55(fraction to landfill) * 3. VOC content / 1. Paint density</t>
  </si>
  <si>
    <t>Y</t>
  </si>
  <si>
    <t>Tabel 6.1.1</t>
  </si>
  <si>
    <t>Indoor wall</t>
  </si>
  <si>
    <t>Tabel 6.1.2</t>
  </si>
  <si>
    <t>Tabel 6.1.3</t>
  </si>
  <si>
    <t>Tabel 6.1.4</t>
  </si>
  <si>
    <t>Tabel 6.1.5</t>
  </si>
  <si>
    <t>All subcategories</t>
  </si>
  <si>
    <t>Tabel 6.1.6</t>
  </si>
  <si>
    <t>Tabel 6.1.7</t>
  </si>
  <si>
    <t>Tabel 6.2.1</t>
  </si>
  <si>
    <t>Tabel 6.2.2</t>
  </si>
  <si>
    <t>Tabel 6.2.3</t>
  </si>
  <si>
    <t>Tabel 6.2.4</t>
  </si>
  <si>
    <t>Tabel 6.3.1</t>
  </si>
  <si>
    <t>3a. Distribution to Regional Distribution Centre (RDC) and 3b. Storage in RDC</t>
  </si>
  <si>
    <t>Tabel 6.3.2</t>
  </si>
  <si>
    <t>3c. Distribution to Point of Sale (PoS) and 3d. Storage in PoS</t>
  </si>
  <si>
    <t>Tabel 6.4.1</t>
  </si>
  <si>
    <t>Indoor wood</t>
  </si>
  <si>
    <t>Outdoor wood</t>
  </si>
  <si>
    <t>Outdoor wall</t>
  </si>
  <si>
    <t>Tabel 6.4.2</t>
  </si>
  <si>
    <t>Tabel 6.4.3</t>
  </si>
  <si>
    <t>Tabel 6.4.4</t>
  </si>
  <si>
    <t>Tabel 6.4.5</t>
  </si>
  <si>
    <t>Tabel 6.4.6</t>
  </si>
  <si>
    <t>Tabel 6.4.7</t>
  </si>
  <si>
    <t>Tabel 6.4.8</t>
  </si>
  <si>
    <t>Tabel 6.4.9</t>
  </si>
  <si>
    <t>5b1 End-of-life of dried paint film</t>
  </si>
  <si>
    <t xml:space="preserve">5b2. End-of-life of non-hazardous paint waste </t>
  </si>
  <si>
    <t xml:space="preserve">5b3. End-of-life of hazardous paint waste </t>
  </si>
  <si>
    <t>Tabel 6.5.1</t>
  </si>
  <si>
    <t>Tabel 6.5.2</t>
  </si>
  <si>
    <t>Tabel 6.5.3</t>
  </si>
  <si>
    <t>Tabel 6.5.4</t>
  </si>
  <si>
    <t>Tabel 6.5.5</t>
  </si>
  <si>
    <t>Tabel 6.5.6</t>
  </si>
  <si>
    <t>Tabel 6.5.7</t>
  </si>
  <si>
    <t>Process name</t>
  </si>
  <si>
    <t xml:space="preserve">COVERAGE (M2/L) </t>
  </si>
  <si>
    <t>PAINT DENSITY (KG/L)</t>
  </si>
  <si>
    <t xml:space="preserve">MAINTENANCE MULTIPLIER (UNITLESS) </t>
  </si>
  <si>
    <t>DRY MASS</t>
  </si>
  <si>
    <t>VOC CONTENT</t>
  </si>
  <si>
    <t>DIESEL</t>
  </si>
  <si>
    <t>LIGHT FUEL OIL</t>
  </si>
  <si>
    <t xml:space="preserve">LIQUEFIED PETROLEUM GAS </t>
  </si>
  <si>
    <t>ELECTRICITY</t>
  </si>
  <si>
    <t>NATURAL GAS, AT CONSUMER EU-27</t>
  </si>
  <si>
    <t>WATER</t>
  </si>
  <si>
    <t xml:space="preserve">HAZARDOUS WASTE OR RECYCLING OR FURTHER PROCESSING </t>
  </si>
  <si>
    <t xml:space="preserve">NON-HAZARDOUS WASTE FOR RECYCLING OR FURTHER PROCESSING </t>
  </si>
  <si>
    <t>WASTE WATER TREATMENT</t>
  </si>
  <si>
    <t>8. Production losses, (default 3% loss)</t>
  </si>
  <si>
    <t>NON WATER RAW MATERIALS</t>
  </si>
  <si>
    <t>TAP WATER</t>
  </si>
  <si>
    <t>Default factor 0.12 kg</t>
  </si>
  <si>
    <t>Y/N</t>
  </si>
  <si>
    <t>Process name
(NB total process most relevant)</t>
  </si>
  <si>
    <t xml:space="preserve">Other aromatic solvents, </t>
  </si>
  <si>
    <t>Other solvents, glycol ether coalescent</t>
  </si>
  <si>
    <t>8fb75312-431d-42f6-9a4f-22fa886f7fe3</t>
  </si>
  <si>
    <t>Residual grid mix  AC, technology mix  consumption mix, to consumer  1kV - 60kV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</si>
</sst>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_-* #,##0.00_-;\-* #,##0.00_-;_-* &quot;-&quot;??_-;_-@_-"/>
    <numFmt numFmtId="166" formatCode="_-* #,##0.0_-;\-* #,##0.0_-;_-* &quot;-&quot;??_-;_-@_-"/>
  </numFmts>
  <fonts count="2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i/>
      <vertAlign val="subscript"/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indexed="8"/>
      <name val="Times New Roman"/>
      <family val="1"/>
    </font>
    <font>
      <b/>
      <sz val="10"/>
      <color theme="1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11"/>
      <color rgb="FF3F3F76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C99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6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3">
    <xf numFmtId="0" fontId="0" fillId="0" borderId="0"/>
    <xf numFmtId="0" fontId="5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4" fontId="9" fillId="0" borderId="0" applyFont="0" applyFill="0" applyBorder="0" applyAlignment="0" applyProtection="0"/>
    <xf numFmtId="0" fontId="3" fillId="0" borderId="0"/>
    <xf numFmtId="0" fontId="3" fillId="0" borderId="0"/>
    <xf numFmtId="164" fontId="9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9" fillId="0" borderId="0" applyFont="0" applyFill="0" applyBorder="0" applyAlignment="0" applyProtection="0"/>
    <xf numFmtId="0" fontId="23" fillId="7" borderId="37" applyNumberFormat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0" borderId="0"/>
    <xf numFmtId="0" fontId="6" fillId="0" borderId="0"/>
    <xf numFmtId="165" fontId="6" fillId="0" borderId="0" applyFont="0" applyFill="0" applyBorder="0" applyAlignment="0" applyProtection="0"/>
    <xf numFmtId="0" fontId="1" fillId="0" borderId="0"/>
  </cellStyleXfs>
  <cellXfs count="183">
    <xf numFmtId="0" fontId="0" fillId="0" borderId="0" xfId="0"/>
    <xf numFmtId="0" fontId="10" fillId="0" borderId="0" xfId="3" applyFont="1" applyFill="1" applyBorder="1" applyAlignment="1">
      <alignment horizontal="justify" vertical="center"/>
    </xf>
    <xf numFmtId="0" fontId="10" fillId="0" borderId="0" xfId="3" applyFont="1" applyFill="1" applyBorder="1" applyAlignment="1">
      <alignment horizontal="right"/>
    </xf>
    <xf numFmtId="0" fontId="10" fillId="0" borderId="0" xfId="3" applyFont="1" applyBorder="1"/>
    <xf numFmtId="0" fontId="10" fillId="0" borderId="10" xfId="3" applyFont="1" applyFill="1" applyBorder="1" applyAlignment="1">
      <alignment horizontal="justify" vertical="center"/>
    </xf>
    <xf numFmtId="0" fontId="10" fillId="0" borderId="10" xfId="3" applyFont="1" applyFill="1" applyBorder="1" applyAlignment="1">
      <alignment horizontal="right"/>
    </xf>
    <xf numFmtId="0" fontId="14" fillId="0" borderId="10" xfId="0" applyFont="1" applyBorder="1"/>
    <xf numFmtId="0" fontId="10" fillId="0" borderId="10" xfId="3" applyFont="1" applyBorder="1"/>
    <xf numFmtId="0" fontId="10" fillId="0" borderId="12" xfId="3" applyFont="1" applyFill="1" applyBorder="1" applyAlignment="1">
      <alignment horizontal="justify" vertical="center"/>
    </xf>
    <xf numFmtId="0" fontId="10" fillId="0" borderId="12" xfId="3" applyFont="1" applyFill="1" applyBorder="1" applyAlignment="1">
      <alignment horizontal="right"/>
    </xf>
    <xf numFmtId="0" fontId="14" fillId="0" borderId="12" xfId="0" applyFont="1" applyBorder="1"/>
    <xf numFmtId="0" fontId="10" fillId="0" borderId="12" xfId="3" applyFont="1" applyBorder="1"/>
    <xf numFmtId="0" fontId="15" fillId="0" borderId="10" xfId="2" applyFont="1" applyBorder="1" applyAlignment="1">
      <alignment vertical="center" wrapText="1"/>
    </xf>
    <xf numFmtId="0" fontId="15" fillId="0" borderId="12" xfId="2" applyFont="1" applyBorder="1" applyAlignment="1">
      <alignment vertical="center" wrapText="1"/>
    </xf>
    <xf numFmtId="0" fontId="11" fillId="0" borderId="12" xfId="2" applyFont="1" applyBorder="1" applyAlignment="1">
      <alignment vertical="center" wrapText="1"/>
    </xf>
    <xf numFmtId="2" fontId="10" fillId="0" borderId="10" xfId="3" applyNumberFormat="1" applyFont="1" applyFill="1" applyBorder="1" applyAlignment="1">
      <alignment horizontal="right" wrapText="1"/>
    </xf>
    <xf numFmtId="0" fontId="10" fillId="0" borderId="10" xfId="3" applyFont="1" applyFill="1" applyBorder="1" applyAlignment="1">
      <alignment horizontal="left"/>
    </xf>
    <xf numFmtId="0" fontId="15" fillId="0" borderId="19" xfId="2" applyFont="1" applyBorder="1" applyAlignment="1">
      <alignment vertical="center" wrapText="1"/>
    </xf>
    <xf numFmtId="0" fontId="10" fillId="0" borderId="12" xfId="3" applyFont="1" applyFill="1" applyBorder="1" applyAlignment="1">
      <alignment horizontal="left"/>
    </xf>
    <xf numFmtId="2" fontId="10" fillId="0" borderId="0" xfId="3" applyNumberFormat="1" applyFont="1" applyFill="1" applyBorder="1" applyAlignment="1">
      <alignment horizontal="right" wrapText="1"/>
    </xf>
    <xf numFmtId="0" fontId="14" fillId="0" borderId="0" xfId="0" applyFont="1" applyBorder="1"/>
    <xf numFmtId="0" fontId="14" fillId="0" borderId="10" xfId="0" applyFont="1" applyFill="1" applyBorder="1"/>
    <xf numFmtId="0" fontId="14" fillId="0" borderId="12" xfId="0" applyFont="1" applyFill="1" applyBorder="1"/>
    <xf numFmtId="0" fontId="15" fillId="0" borderId="20" xfId="2" applyFont="1" applyBorder="1" applyAlignment="1">
      <alignment vertical="center" wrapText="1"/>
    </xf>
    <xf numFmtId="11" fontId="10" fillId="0" borderId="12" xfId="3" applyNumberFormat="1" applyFont="1" applyFill="1" applyBorder="1" applyAlignment="1">
      <alignment horizontal="right" wrapText="1"/>
    </xf>
    <xf numFmtId="11" fontId="10" fillId="0" borderId="10" xfId="3" applyNumberFormat="1" applyFont="1" applyFill="1" applyBorder="1" applyAlignment="1">
      <alignment horizontal="right" wrapText="1"/>
    </xf>
    <xf numFmtId="11" fontId="10" fillId="4" borderId="10" xfId="3" applyNumberFormat="1" applyFont="1" applyFill="1" applyBorder="1" applyAlignment="1">
      <alignment horizontal="right" wrapText="1"/>
    </xf>
    <xf numFmtId="11" fontId="10" fillId="4" borderId="12" xfId="3" applyNumberFormat="1" applyFont="1" applyFill="1" applyBorder="1" applyAlignment="1">
      <alignment horizontal="right" wrapText="1"/>
    </xf>
    <xf numFmtId="11" fontId="10" fillId="0" borderId="12" xfId="3" applyNumberFormat="1" applyFont="1" applyFill="1" applyBorder="1" applyAlignment="1">
      <alignment horizontal="left" wrapText="1"/>
    </xf>
    <xf numFmtId="11" fontId="10" fillId="0" borderId="10" xfId="3" applyNumberFormat="1" applyFont="1" applyFill="1" applyBorder="1" applyAlignment="1">
      <alignment horizontal="left" wrapText="1"/>
    </xf>
    <xf numFmtId="0" fontId="14" fillId="0" borderId="12" xfId="0" applyFont="1" applyBorder="1" applyAlignment="1">
      <alignment horizontal="right"/>
    </xf>
    <xf numFmtId="0" fontId="11" fillId="0" borderId="19" xfId="2" applyFont="1" applyBorder="1" applyAlignment="1">
      <alignment vertical="center" wrapText="1"/>
    </xf>
    <xf numFmtId="0" fontId="11" fillId="0" borderId="0" xfId="2" applyFont="1" applyBorder="1" applyAlignment="1">
      <alignment vertical="center" wrapText="1"/>
    </xf>
    <xf numFmtId="0" fontId="17" fillId="0" borderId="12" xfId="0" applyFont="1" applyFill="1" applyBorder="1"/>
    <xf numFmtId="0" fontId="10" fillId="0" borderId="12" xfId="2" applyFont="1" applyBorder="1" applyAlignment="1">
      <alignment vertical="center" wrapText="1"/>
    </xf>
    <xf numFmtId="0" fontId="14" fillId="0" borderId="10" xfId="0" quotePrefix="1" applyFont="1" applyBorder="1"/>
    <xf numFmtId="0" fontId="10" fillId="0" borderId="19" xfId="3" applyFont="1" applyFill="1" applyBorder="1" applyAlignment="1">
      <alignment horizontal="justify" vertical="center"/>
    </xf>
    <xf numFmtId="0" fontId="14" fillId="0" borderId="10" xfId="0" applyFont="1" applyBorder="1" applyAlignment="1">
      <alignment horizontal="right"/>
    </xf>
    <xf numFmtId="11" fontId="10" fillId="0" borderId="32" xfId="3" applyNumberFormat="1" applyFont="1" applyFill="1" applyBorder="1" applyAlignment="1">
      <alignment wrapText="1"/>
    </xf>
    <xf numFmtId="0" fontId="14" fillId="0" borderId="0" xfId="0" applyFont="1" applyFill="1" applyBorder="1"/>
    <xf numFmtId="11" fontId="19" fillId="4" borderId="10" xfId="0" applyNumberFormat="1" applyFont="1" applyFill="1" applyBorder="1" applyAlignment="1">
      <alignment horizontal="right" vertical="center"/>
    </xf>
    <xf numFmtId="0" fontId="14" fillId="0" borderId="0" xfId="0" applyFont="1"/>
    <xf numFmtId="0" fontId="10" fillId="0" borderId="0" xfId="2" applyFont="1"/>
    <xf numFmtId="0" fontId="20" fillId="0" borderId="0" xfId="0" applyFont="1"/>
    <xf numFmtId="0" fontId="16" fillId="0" borderId="0" xfId="0" applyFont="1"/>
    <xf numFmtId="0" fontId="13" fillId="0" borderId="0" xfId="2" applyFont="1" applyBorder="1" applyAlignment="1">
      <alignment vertical="center" wrapText="1"/>
    </xf>
    <xf numFmtId="0" fontId="10" fillId="0" borderId="0" xfId="3" applyFont="1"/>
    <xf numFmtId="11" fontId="14" fillId="0" borderId="0" xfId="0" applyNumberFormat="1" applyFont="1"/>
    <xf numFmtId="10" fontId="14" fillId="0" borderId="0" xfId="18" applyNumberFormat="1" applyFont="1"/>
    <xf numFmtId="0" fontId="10" fillId="0" borderId="0" xfId="3" applyFont="1" applyAlignment="1">
      <alignment horizontal="left"/>
    </xf>
    <xf numFmtId="11" fontId="10" fillId="3" borderId="10" xfId="3" applyNumberFormat="1" applyFont="1" applyFill="1" applyBorder="1" applyAlignment="1">
      <alignment horizontal="right" wrapText="1"/>
    </xf>
    <xf numFmtId="0" fontId="14" fillId="5" borderId="0" xfId="0" applyFont="1" applyFill="1"/>
    <xf numFmtId="0" fontId="16" fillId="5" borderId="0" xfId="0" applyFont="1" applyFill="1"/>
    <xf numFmtId="0" fontId="15" fillId="5" borderId="0" xfId="2" applyFont="1" applyFill="1"/>
    <xf numFmtId="11" fontId="10" fillId="6" borderId="10" xfId="3" applyNumberFormat="1" applyFont="1" applyFill="1" applyBorder="1" applyAlignment="1">
      <alignment horizontal="right" wrapText="1"/>
    </xf>
    <xf numFmtId="0" fontId="17" fillId="0" borderId="0" xfId="0" applyFont="1" applyFill="1" applyBorder="1"/>
    <xf numFmtId="11" fontId="10" fillId="0" borderId="33" xfId="3" applyNumberFormat="1" applyFont="1" applyFill="1" applyBorder="1" applyAlignment="1">
      <alignment horizontal="right" wrapText="1"/>
    </xf>
    <xf numFmtId="0" fontId="21" fillId="0" borderId="10" xfId="0" applyFont="1" applyFill="1" applyBorder="1" applyAlignment="1">
      <alignment horizontal="justify" vertical="center"/>
    </xf>
    <xf numFmtId="0" fontId="22" fillId="0" borderId="10" xfId="0" applyFont="1" applyFill="1" applyBorder="1" applyAlignment="1">
      <alignment horizontal="justify" vertical="center"/>
    </xf>
    <xf numFmtId="0" fontId="10" fillId="0" borderId="10" xfId="3" applyFont="1" applyFill="1" applyBorder="1"/>
    <xf numFmtId="0" fontId="1" fillId="0" borderId="0" xfId="29" applyBorder="1" applyAlignment="1">
      <alignment wrapText="1"/>
    </xf>
    <xf numFmtId="0" fontId="1" fillId="0" borderId="0" xfId="29" applyBorder="1"/>
    <xf numFmtId="0" fontId="1" fillId="0" borderId="0" xfId="29"/>
    <xf numFmtId="0" fontId="25" fillId="10" borderId="1" xfId="29" applyFont="1" applyFill="1" applyBorder="1" applyAlignment="1">
      <alignment wrapText="1"/>
    </xf>
    <xf numFmtId="0" fontId="25" fillId="10" borderId="1" xfId="29" applyFont="1" applyFill="1" applyBorder="1"/>
    <xf numFmtId="49" fontId="25" fillId="10" borderId="1" xfId="29" applyNumberFormat="1" applyFont="1" applyFill="1" applyBorder="1" applyAlignment="1">
      <alignment wrapText="1"/>
    </xf>
    <xf numFmtId="0" fontId="7" fillId="0" borderId="1" xfId="30" applyFont="1" applyBorder="1" applyAlignment="1">
      <alignment horizontal="center"/>
    </xf>
    <xf numFmtId="0" fontId="7" fillId="0" borderId="1" xfId="30" applyFont="1" applyBorder="1" applyAlignment="1">
      <alignment horizontal="left"/>
    </xf>
    <xf numFmtId="166" fontId="7" fillId="0" borderId="1" xfId="31" applyNumberFormat="1" applyFont="1" applyBorder="1" applyAlignment="1">
      <alignment horizontal="left"/>
    </xf>
    <xf numFmtId="0" fontId="8" fillId="2" borderId="1" xfId="29" applyFont="1" applyFill="1" applyBorder="1" applyAlignment="1">
      <alignment wrapText="1"/>
    </xf>
    <xf numFmtId="0" fontId="8" fillId="2" borderId="1" xfId="29" applyFont="1" applyFill="1" applyBorder="1"/>
    <xf numFmtId="0" fontId="1" fillId="0" borderId="1" xfId="29" applyFill="1" applyBorder="1" applyAlignment="1">
      <alignment wrapText="1"/>
    </xf>
    <xf numFmtId="0" fontId="1" fillId="0" borderId="1" xfId="29" applyBorder="1" applyAlignment="1">
      <alignment wrapText="1"/>
    </xf>
    <xf numFmtId="0" fontId="0" fillId="2" borderId="1" xfId="27" applyFont="1" applyFill="1" applyBorder="1" applyAlignment="1">
      <alignment wrapText="1"/>
    </xf>
    <xf numFmtId="0" fontId="1" fillId="2" borderId="1" xfId="27" applyFill="1" applyBorder="1" applyAlignment="1">
      <alignment wrapText="1"/>
    </xf>
    <xf numFmtId="0" fontId="8" fillId="0" borderId="1" xfId="29" applyFont="1" applyFill="1" applyBorder="1"/>
    <xf numFmtId="0" fontId="1" fillId="2" borderId="1" xfId="28" applyFill="1" applyBorder="1" applyAlignment="1">
      <alignment wrapText="1"/>
    </xf>
    <xf numFmtId="14" fontId="8" fillId="2" borderId="1" xfId="29" quotePrefix="1" applyNumberFormat="1" applyFont="1" applyFill="1" applyBorder="1" applyAlignment="1">
      <alignment horizontal="left"/>
    </xf>
    <xf numFmtId="0" fontId="23" fillId="0" borderId="1" xfId="26" applyFill="1" applyBorder="1" applyAlignment="1">
      <alignment wrapText="1"/>
    </xf>
    <xf numFmtId="0" fontId="1" fillId="0" borderId="0" xfId="29" applyAlignment="1">
      <alignment wrapText="1"/>
    </xf>
    <xf numFmtId="0" fontId="24" fillId="0" borderId="0" xfId="29" applyFont="1" applyFill="1" applyBorder="1" applyAlignment="1">
      <alignment wrapText="1"/>
    </xf>
    <xf numFmtId="0" fontId="24" fillId="0" borderId="0" xfId="29" applyFont="1" applyAlignment="1">
      <alignment wrapText="1"/>
    </xf>
    <xf numFmtId="0" fontId="6" fillId="0" borderId="0" xfId="30" applyAlignment="1">
      <alignment horizontal="left"/>
    </xf>
    <xf numFmtId="0" fontId="1" fillId="0" borderId="0" xfId="29" applyAlignment="1">
      <alignment horizontal="left"/>
    </xf>
    <xf numFmtId="11" fontId="10" fillId="0" borderId="0" xfId="3" applyNumberFormat="1" applyFont="1" applyFill="1" applyBorder="1" applyAlignment="1">
      <alignment horizontal="right" wrapText="1"/>
    </xf>
    <xf numFmtId="0" fontId="14" fillId="0" borderId="0" xfId="0" applyFont="1" applyFill="1"/>
    <xf numFmtId="11" fontId="10" fillId="0" borderId="10" xfId="3" applyNumberFormat="1" applyFont="1" applyFill="1" applyBorder="1" applyAlignment="1">
      <alignment wrapText="1"/>
    </xf>
    <xf numFmtId="11" fontId="10" fillId="0" borderId="10" xfId="3" applyNumberFormat="1" applyFont="1" applyFill="1" applyBorder="1" applyAlignment="1">
      <alignment horizontal="left" wrapText="1"/>
    </xf>
    <xf numFmtId="0" fontId="14" fillId="0" borderId="10" xfId="0" applyFont="1" applyBorder="1" applyAlignment="1">
      <alignment horizontal="left"/>
    </xf>
    <xf numFmtId="11" fontId="10" fillId="0" borderId="0" xfId="3" applyNumberFormat="1" applyFont="1" applyFill="1" applyBorder="1" applyAlignment="1">
      <alignment wrapText="1"/>
    </xf>
    <xf numFmtId="0" fontId="14" fillId="5" borderId="0" xfId="0" applyFont="1" applyFill="1" applyAlignment="1">
      <alignment horizontal="left"/>
    </xf>
    <xf numFmtId="0" fontId="14" fillId="0" borderId="0" xfId="0" applyFont="1" applyAlignment="1">
      <alignment horizontal="left"/>
    </xf>
    <xf numFmtId="0" fontId="13" fillId="0" borderId="12" xfId="2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3" fillId="0" borderId="19" xfId="2" applyFont="1" applyBorder="1" applyAlignment="1">
      <alignment horizontal="left" vertical="center" wrapText="1"/>
    </xf>
    <xf numFmtId="0" fontId="13" fillId="0" borderId="0" xfId="2" applyFont="1" applyBorder="1" applyAlignment="1">
      <alignment horizontal="left" vertical="center" wrapText="1"/>
    </xf>
    <xf numFmtId="0" fontId="18" fillId="0" borderId="9" xfId="0" applyFont="1" applyBorder="1" applyAlignment="1">
      <alignment horizontal="left" vertical="center" wrapText="1"/>
    </xf>
    <xf numFmtId="0" fontId="14" fillId="0" borderId="0" xfId="0" applyFont="1" applyFill="1" applyAlignment="1">
      <alignment horizontal="left"/>
    </xf>
    <xf numFmtId="0" fontId="14" fillId="0" borderId="10" xfId="0" applyFont="1" applyFill="1" applyBorder="1" applyAlignment="1">
      <alignment horizontal="left"/>
    </xf>
    <xf numFmtId="0" fontId="1" fillId="0" borderId="1" xfId="29" applyFill="1" applyBorder="1" applyAlignment="1">
      <alignment horizontal="right" wrapText="1"/>
    </xf>
    <xf numFmtId="0" fontId="10" fillId="0" borderId="12" xfId="3" applyFont="1" applyFill="1" applyBorder="1"/>
    <xf numFmtId="0" fontId="26" fillId="0" borderId="44" xfId="29" applyFont="1" applyBorder="1" applyAlignment="1">
      <alignment horizontal="center"/>
    </xf>
    <xf numFmtId="0" fontId="26" fillId="0" borderId="3" xfId="29" applyFont="1" applyBorder="1" applyAlignment="1">
      <alignment horizontal="center"/>
    </xf>
    <xf numFmtId="0" fontId="26" fillId="0" borderId="2" xfId="29" applyFont="1" applyBorder="1" applyAlignment="1">
      <alignment horizontal="center"/>
    </xf>
    <xf numFmtId="0" fontId="17" fillId="0" borderId="4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1" fillId="0" borderId="36" xfId="2" applyFont="1" applyBorder="1" applyAlignment="1">
      <alignment horizontal="center" vertical="center"/>
    </xf>
    <xf numFmtId="0" fontId="11" fillId="0" borderId="22" xfId="2" applyFont="1" applyBorder="1" applyAlignment="1">
      <alignment horizontal="center" vertical="center"/>
    </xf>
    <xf numFmtId="0" fontId="11" fillId="0" borderId="23" xfId="2" applyFont="1" applyBorder="1" applyAlignment="1">
      <alignment horizontal="center" vertical="center"/>
    </xf>
    <xf numFmtId="0" fontId="11" fillId="0" borderId="27" xfId="2" applyFont="1" applyBorder="1" applyAlignment="1">
      <alignment horizontal="center" vertical="center" wrapText="1"/>
    </xf>
    <xf numFmtId="0" fontId="11" fillId="0" borderId="19" xfId="2" applyFont="1" applyBorder="1" applyAlignment="1">
      <alignment horizontal="center" vertical="center" wrapText="1"/>
    </xf>
    <xf numFmtId="0" fontId="11" fillId="0" borderId="28" xfId="2" applyFont="1" applyBorder="1" applyAlignment="1">
      <alignment horizontal="center" vertical="center" wrapText="1"/>
    </xf>
    <xf numFmtId="0" fontId="17" fillId="0" borderId="38" xfId="0" applyFont="1" applyBorder="1" applyAlignment="1">
      <alignment horizontal="center" vertical="center" wrapText="1"/>
    </xf>
    <xf numFmtId="0" fontId="17" fillId="0" borderId="39" xfId="0" applyFont="1" applyBorder="1" applyAlignment="1">
      <alignment horizontal="center" vertical="center" wrapText="1"/>
    </xf>
    <xf numFmtId="0" fontId="17" fillId="0" borderId="40" xfId="0" applyFont="1" applyBorder="1" applyAlignment="1">
      <alignment horizontal="center" vertical="center" wrapText="1"/>
    </xf>
    <xf numFmtId="0" fontId="17" fillId="0" borderId="41" xfId="0" applyFont="1" applyBorder="1" applyAlignment="1">
      <alignment horizontal="center" vertical="center" wrapText="1"/>
    </xf>
    <xf numFmtId="0" fontId="17" fillId="0" borderId="42" xfId="0" applyFont="1" applyBorder="1" applyAlignment="1">
      <alignment horizontal="center" vertical="center" wrapText="1"/>
    </xf>
    <xf numFmtId="0" fontId="17" fillId="0" borderId="43" xfId="0" applyFont="1" applyBorder="1" applyAlignment="1">
      <alignment horizontal="center" vertical="center" wrapText="1"/>
    </xf>
    <xf numFmtId="0" fontId="11" fillId="0" borderId="14" xfId="2" applyFont="1" applyFill="1" applyBorder="1" applyAlignment="1">
      <alignment vertical="center" wrapText="1"/>
    </xf>
    <xf numFmtId="0" fontId="11" fillId="0" borderId="16" xfId="2" applyFont="1" applyFill="1" applyBorder="1" applyAlignment="1">
      <alignment vertical="center" wrapText="1"/>
    </xf>
    <xf numFmtId="0" fontId="11" fillId="0" borderId="18" xfId="2" applyFont="1" applyFill="1" applyBorder="1" applyAlignment="1">
      <alignment vertical="center" wrapText="1"/>
    </xf>
    <xf numFmtId="0" fontId="11" fillId="0" borderId="24" xfId="2" applyFont="1" applyBorder="1" applyAlignment="1">
      <alignment horizontal="center" vertical="center" wrapText="1"/>
    </xf>
    <xf numFmtId="0" fontId="11" fillId="0" borderId="25" xfId="2" applyFont="1" applyBorder="1" applyAlignment="1">
      <alignment horizontal="center" vertical="center" wrapText="1"/>
    </xf>
    <xf numFmtId="0" fontId="11" fillId="0" borderId="26" xfId="2" applyFont="1" applyBorder="1" applyAlignment="1">
      <alignment horizontal="center" vertical="center" wrapText="1"/>
    </xf>
    <xf numFmtId="0" fontId="11" fillId="0" borderId="20" xfId="2" applyFont="1" applyBorder="1" applyAlignment="1">
      <alignment vertical="center" wrapText="1"/>
    </xf>
    <xf numFmtId="0" fontId="11" fillId="0" borderId="28" xfId="2" applyFont="1" applyBorder="1" applyAlignment="1">
      <alignment vertical="center" wrapText="1"/>
    </xf>
    <xf numFmtId="0" fontId="11" fillId="0" borderId="20" xfId="2" applyFont="1" applyBorder="1" applyAlignment="1">
      <alignment horizontal="center" vertical="center" wrapText="1"/>
    </xf>
    <xf numFmtId="0" fontId="11" fillId="0" borderId="11" xfId="2" applyFont="1" applyBorder="1" applyAlignment="1">
      <alignment horizontal="center" vertical="center" wrapText="1"/>
    </xf>
    <xf numFmtId="0" fontId="11" fillId="0" borderId="10" xfId="2" applyFont="1" applyBorder="1" applyAlignment="1">
      <alignment horizontal="center" vertical="center" wrapText="1"/>
    </xf>
    <xf numFmtId="0" fontId="11" fillId="0" borderId="9" xfId="2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1" fillId="0" borderId="14" xfId="2" applyFont="1" applyBorder="1" applyAlignment="1">
      <alignment horizontal="center" vertical="center" wrapText="1"/>
    </xf>
    <xf numFmtId="0" fontId="11" fillId="0" borderId="16" xfId="2" applyFont="1" applyBorder="1" applyAlignment="1">
      <alignment horizontal="center" vertical="center" wrapText="1"/>
    </xf>
    <xf numFmtId="0" fontId="11" fillId="0" borderId="18" xfId="2" applyFont="1" applyBorder="1" applyAlignment="1">
      <alignment horizontal="center" vertical="center" wrapText="1"/>
    </xf>
    <xf numFmtId="0" fontId="11" fillId="0" borderId="10" xfId="2" applyFont="1" applyBorder="1" applyAlignment="1">
      <alignment vertical="center" wrapText="1"/>
    </xf>
    <xf numFmtId="0" fontId="11" fillId="0" borderId="9" xfId="2" applyFont="1" applyBorder="1" applyAlignment="1">
      <alignment vertical="center" wrapText="1"/>
    </xf>
    <xf numFmtId="0" fontId="11" fillId="0" borderId="13" xfId="2" applyFont="1" applyBorder="1" applyAlignment="1">
      <alignment vertical="center" wrapText="1"/>
    </xf>
    <xf numFmtId="0" fontId="11" fillId="0" borderId="15" xfId="2" applyFont="1" applyBorder="1" applyAlignment="1">
      <alignment vertical="center" wrapText="1"/>
    </xf>
    <xf numFmtId="0" fontId="11" fillId="0" borderId="17" xfId="2" applyFont="1" applyBorder="1" applyAlignment="1">
      <alignment vertical="center" wrapText="1"/>
    </xf>
    <xf numFmtId="0" fontId="11" fillId="0" borderId="11" xfId="2" applyFont="1" applyBorder="1" applyAlignment="1">
      <alignment vertical="center" wrapText="1"/>
    </xf>
    <xf numFmtId="0" fontId="11" fillId="0" borderId="21" xfId="2" applyFont="1" applyBorder="1" applyAlignment="1">
      <alignment horizontal="center" vertical="center" wrapText="1"/>
    </xf>
    <xf numFmtId="0" fontId="11" fillId="0" borderId="22" xfId="2" applyFont="1" applyBorder="1" applyAlignment="1">
      <alignment horizontal="center" vertical="center" wrapText="1"/>
    </xf>
    <xf numFmtId="0" fontId="11" fillId="0" borderId="23" xfId="2" applyFont="1" applyBorder="1" applyAlignment="1">
      <alignment horizontal="center" vertical="center" wrapText="1"/>
    </xf>
    <xf numFmtId="0" fontId="13" fillId="0" borderId="10" xfId="2" applyFont="1" applyBorder="1" applyAlignment="1">
      <alignment horizontal="left" vertical="center" wrapText="1"/>
    </xf>
    <xf numFmtId="0" fontId="13" fillId="0" borderId="9" xfId="2" applyFont="1" applyBorder="1" applyAlignment="1">
      <alignment horizontal="left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1" fillId="0" borderId="13" xfId="2" applyFont="1" applyBorder="1" applyAlignment="1">
      <alignment horizontal="center" vertical="center" wrapText="1"/>
    </xf>
    <xf numFmtId="0" fontId="11" fillId="0" borderId="24" xfId="2" applyFont="1" applyFill="1" applyBorder="1" applyAlignment="1">
      <alignment vertical="center" wrapText="1"/>
    </xf>
    <xf numFmtId="0" fontId="11" fillId="0" borderId="25" xfId="2" applyFont="1" applyFill="1" applyBorder="1" applyAlignment="1">
      <alignment vertical="center" wrapText="1"/>
    </xf>
    <xf numFmtId="0" fontId="11" fillId="0" borderId="26" xfId="2" applyFont="1" applyFill="1" applyBorder="1" applyAlignment="1">
      <alignment vertical="center" wrapText="1"/>
    </xf>
    <xf numFmtId="0" fontId="13" fillId="0" borderId="20" xfId="2" applyFont="1" applyBorder="1" applyAlignment="1">
      <alignment horizontal="left" vertical="center" wrapText="1"/>
    </xf>
    <xf numFmtId="0" fontId="13" fillId="0" borderId="28" xfId="2" applyFont="1" applyBorder="1" applyAlignment="1">
      <alignment horizontal="left" vertical="center" wrapText="1"/>
    </xf>
    <xf numFmtId="0" fontId="11" fillId="0" borderId="27" xfId="2" applyFont="1" applyBorder="1" applyAlignment="1">
      <alignment vertical="center" wrapText="1"/>
    </xf>
    <xf numFmtId="0" fontId="11" fillId="0" borderId="19" xfId="2" applyFont="1" applyBorder="1" applyAlignment="1">
      <alignment vertical="center" wrapText="1"/>
    </xf>
    <xf numFmtId="0" fontId="11" fillId="0" borderId="21" xfId="2" applyFont="1" applyBorder="1" applyAlignment="1">
      <alignment vertical="center" wrapText="1"/>
    </xf>
    <xf numFmtId="0" fontId="11" fillId="0" borderId="22" xfId="2" applyFont="1" applyBorder="1" applyAlignment="1">
      <alignment vertical="center" wrapText="1"/>
    </xf>
    <xf numFmtId="0" fontId="11" fillId="0" borderId="23" xfId="2" applyFont="1" applyBorder="1" applyAlignment="1">
      <alignment vertical="center" wrapText="1"/>
    </xf>
    <xf numFmtId="0" fontId="11" fillId="0" borderId="30" xfId="2" applyFont="1" applyBorder="1" applyAlignment="1">
      <alignment vertical="center" wrapText="1"/>
    </xf>
    <xf numFmtId="0" fontId="11" fillId="0" borderId="31" xfId="2" applyFont="1" applyBorder="1" applyAlignment="1">
      <alignment vertical="center" wrapText="1"/>
    </xf>
    <xf numFmtId="0" fontId="11" fillId="0" borderId="29" xfId="2" applyFont="1" applyBorder="1" applyAlignment="1">
      <alignment vertical="center" wrapText="1"/>
    </xf>
    <xf numFmtId="0" fontId="11" fillId="0" borderId="11" xfId="2" applyFont="1" applyBorder="1" applyAlignment="1">
      <alignment horizontal="center" vertical="center"/>
    </xf>
    <xf numFmtId="0" fontId="11" fillId="0" borderId="11" xfId="2" applyFont="1" applyFill="1" applyBorder="1" applyAlignment="1">
      <alignment horizontal="center" vertical="center" wrapText="1"/>
    </xf>
    <xf numFmtId="0" fontId="11" fillId="0" borderId="10" xfId="2" applyFont="1" applyFill="1" applyBorder="1" applyAlignment="1">
      <alignment horizontal="center" vertical="center" wrapText="1"/>
    </xf>
    <xf numFmtId="0" fontId="11" fillId="0" borderId="9" xfId="2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left"/>
    </xf>
    <xf numFmtId="11" fontId="10" fillId="0" borderId="10" xfId="3" applyNumberFormat="1" applyFont="1" applyFill="1" applyBorder="1" applyAlignment="1">
      <alignment horizontal="left" wrapText="1"/>
    </xf>
    <xf numFmtId="0" fontId="15" fillId="0" borderId="10" xfId="2" applyFont="1" applyBorder="1" applyAlignment="1">
      <alignment horizontal="left" vertical="center"/>
    </xf>
    <xf numFmtId="11" fontId="10" fillId="0" borderId="32" xfId="3" applyNumberFormat="1" applyFont="1" applyFill="1" applyBorder="1" applyAlignment="1">
      <alignment horizontal="left" wrapText="1"/>
    </xf>
    <xf numFmtId="11" fontId="10" fillId="0" borderId="35" xfId="3" applyNumberFormat="1" applyFont="1" applyFill="1" applyBorder="1" applyAlignment="1">
      <alignment horizontal="left" wrapText="1"/>
    </xf>
    <xf numFmtId="11" fontId="10" fillId="0" borderId="33" xfId="3" applyNumberFormat="1" applyFont="1" applyFill="1" applyBorder="1" applyAlignment="1">
      <alignment horizontal="left" wrapText="1"/>
    </xf>
    <xf numFmtId="0" fontId="17" fillId="0" borderId="13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1" fillId="0" borderId="36" xfId="2" applyFont="1" applyBorder="1" applyAlignment="1">
      <alignment horizontal="center" vertical="center" wrapText="1"/>
    </xf>
  </cellXfs>
  <cellStyles count="33">
    <cellStyle name="20% - Accent3" xfId="27" builtinId="38"/>
    <cellStyle name="40% - Accent4" xfId="28" builtinId="43"/>
    <cellStyle name="Comma 2" xfId="9" xr:uid="{00000000-0005-0000-0000-000002000000}"/>
    <cellStyle name="Comma 2 2" xfId="17" xr:uid="{00000000-0005-0000-0000-000003000000}"/>
    <cellStyle name="Comma 2 3" xfId="25" xr:uid="{00000000-0005-0000-0000-000004000000}"/>
    <cellStyle name="Comma 2 4" xfId="31" xr:uid="{00000000-0005-0000-0000-000005000000}"/>
    <cellStyle name="Comma 3" xfId="14" xr:uid="{00000000-0005-0000-0000-000006000000}"/>
    <cellStyle name="Input" xfId="26" builtinId="20"/>
    <cellStyle name="Normal" xfId="0" builtinId="0"/>
    <cellStyle name="Normal 2" xfId="1" xr:uid="{00000000-0005-0000-0000-000009000000}"/>
    <cellStyle name="Normal 2 2" xfId="30" xr:uid="{00000000-0005-0000-0000-00000A000000}"/>
    <cellStyle name="Normal 3" xfId="2" xr:uid="{00000000-0005-0000-0000-00000B000000}"/>
    <cellStyle name="Normal 3 2" xfId="32" xr:uid="{00000000-0005-0000-0000-00000C000000}"/>
    <cellStyle name="Normal 4" xfId="3" xr:uid="{00000000-0005-0000-0000-00000D000000}"/>
    <cellStyle name="Normal 5" xfId="29" xr:uid="{00000000-0005-0000-0000-00000E000000}"/>
    <cellStyle name="Percent" xfId="18" builtinId="5"/>
    <cellStyle name="Percent 2" xfId="8" xr:uid="{00000000-0005-0000-0000-000010000000}"/>
    <cellStyle name="Standard 2" xfId="4" xr:uid="{00000000-0005-0000-0000-000011000000}"/>
    <cellStyle name="Standard 2 2" xfId="6" xr:uid="{00000000-0005-0000-0000-000012000000}"/>
    <cellStyle name="Standard 2 2 2" xfId="12" xr:uid="{00000000-0005-0000-0000-000013000000}"/>
    <cellStyle name="Standard 2 2 3" xfId="23" xr:uid="{00000000-0005-0000-0000-000014000000}"/>
    <cellStyle name="Standard 2 3" xfId="15" xr:uid="{00000000-0005-0000-0000-000015000000}"/>
    <cellStyle name="Standard 2 3 2" xfId="21" xr:uid="{00000000-0005-0000-0000-000016000000}"/>
    <cellStyle name="Standard 2 4" xfId="10" xr:uid="{00000000-0005-0000-0000-000017000000}"/>
    <cellStyle name="Standard 2 5" xfId="19" xr:uid="{00000000-0005-0000-0000-000018000000}"/>
    <cellStyle name="Standard 3" xfId="5" xr:uid="{00000000-0005-0000-0000-000019000000}"/>
    <cellStyle name="Standard 3 2" xfId="7" xr:uid="{00000000-0005-0000-0000-00001A000000}"/>
    <cellStyle name="Standard 3 2 2" xfId="13" xr:uid="{00000000-0005-0000-0000-00001B000000}"/>
    <cellStyle name="Standard 3 2 3" xfId="24" xr:uid="{00000000-0005-0000-0000-00001C000000}"/>
    <cellStyle name="Standard 3 3" xfId="16" xr:uid="{00000000-0005-0000-0000-00001D000000}"/>
    <cellStyle name="Standard 3 3 2" xfId="22" xr:uid="{00000000-0005-0000-0000-00001E000000}"/>
    <cellStyle name="Standard 3 4" xfId="11" xr:uid="{00000000-0005-0000-0000-00001F000000}"/>
    <cellStyle name="Standard 3 5" xfId="20" xr:uid="{00000000-0005-0000-0000-00002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6"/>
  <dimension ref="A1:Q126"/>
  <sheetViews>
    <sheetView zoomScale="55" zoomScaleNormal="55" workbookViewId="0">
      <selection activeCell="B143" sqref="B143"/>
    </sheetView>
  </sheetViews>
  <sheetFormatPr defaultColWidth="8.85546875" defaultRowHeight="15" x14ac:dyDescent="0.25"/>
  <cols>
    <col min="1" max="1" width="69.42578125" style="79" customWidth="1"/>
    <col min="2" max="2" width="12.42578125" style="62" bestFit="1" customWidth="1"/>
    <col min="3" max="3" width="113.140625" style="79" customWidth="1"/>
    <col min="4" max="4" width="15.5703125" style="79" customWidth="1"/>
    <col min="5" max="5" width="46.140625" style="79" customWidth="1"/>
    <col min="6" max="6" width="19.42578125" style="62" customWidth="1"/>
    <col min="7" max="13" width="8.85546875" style="62"/>
    <col min="14" max="14" width="39.7109375" style="62" customWidth="1"/>
    <col min="15" max="16384" width="8.85546875" style="62"/>
  </cols>
  <sheetData>
    <row r="1" spans="1:14" s="61" customFormat="1" x14ac:dyDescent="0.25">
      <c r="A1" s="60"/>
      <c r="C1" s="60">
        <v>2</v>
      </c>
      <c r="D1" s="60">
        <v>3</v>
      </c>
      <c r="E1" s="60"/>
      <c r="F1" s="61">
        <v>4</v>
      </c>
      <c r="G1" s="61">
        <v>5</v>
      </c>
      <c r="H1" s="61">
        <v>6</v>
      </c>
      <c r="I1" s="61">
        <v>7</v>
      </c>
      <c r="J1" s="61">
        <v>8</v>
      </c>
      <c r="K1" s="61">
        <v>9</v>
      </c>
      <c r="L1" s="61">
        <v>10</v>
      </c>
      <c r="M1" s="61">
        <v>11</v>
      </c>
      <c r="N1" s="61">
        <v>12</v>
      </c>
    </row>
    <row r="2" spans="1:14" ht="21.75" thickBot="1" x14ac:dyDescent="0.4">
      <c r="A2" s="102"/>
      <c r="B2" s="103"/>
      <c r="C2" s="104" t="s">
        <v>374</v>
      </c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</row>
    <row r="3" spans="1:14" ht="15.75" thickBot="1" x14ac:dyDescent="0.3">
      <c r="A3" s="63" t="s">
        <v>375</v>
      </c>
      <c r="B3" s="64" t="s">
        <v>376</v>
      </c>
      <c r="C3" s="65" t="s">
        <v>377</v>
      </c>
      <c r="D3" s="66" t="s">
        <v>1</v>
      </c>
      <c r="E3" s="67" t="s">
        <v>0</v>
      </c>
      <c r="F3" s="67" t="s">
        <v>2</v>
      </c>
      <c r="G3" s="68" t="s">
        <v>5</v>
      </c>
      <c r="H3" s="68" t="s">
        <v>6</v>
      </c>
      <c r="I3" s="68" t="s">
        <v>7</v>
      </c>
      <c r="J3" s="68" t="s">
        <v>8</v>
      </c>
      <c r="K3" s="68" t="s">
        <v>9</v>
      </c>
      <c r="L3" s="67" t="s">
        <v>3</v>
      </c>
      <c r="M3" s="67" t="s">
        <v>4</v>
      </c>
      <c r="N3" s="66" t="s">
        <v>187</v>
      </c>
    </row>
    <row r="4" spans="1:14" ht="15.75" thickBot="1" x14ac:dyDescent="0.3">
      <c r="A4" s="69" t="s">
        <v>378</v>
      </c>
      <c r="B4" s="70" t="s">
        <v>379</v>
      </c>
      <c r="C4" s="71" t="str">
        <f>IFERROR(VLOOKUP($E4,#REF!,C$1,FALSE),"")</f>
        <v/>
      </c>
      <c r="D4" s="71" t="s">
        <v>17</v>
      </c>
      <c r="E4" s="71" t="s">
        <v>95</v>
      </c>
      <c r="F4" s="71" t="s">
        <v>15</v>
      </c>
      <c r="G4" s="100" t="s">
        <v>14</v>
      </c>
      <c r="H4" s="100">
        <v>2.9</v>
      </c>
      <c r="I4" s="100">
        <v>2.5</v>
      </c>
      <c r="J4" s="100" t="s">
        <v>14</v>
      </c>
      <c r="K4" s="100">
        <v>2.9</v>
      </c>
      <c r="L4" s="71" t="s">
        <v>16</v>
      </c>
      <c r="M4" s="71" t="s">
        <v>11</v>
      </c>
      <c r="N4" s="71" t="s">
        <v>190</v>
      </c>
    </row>
    <row r="5" spans="1:14" ht="15.75" thickBot="1" x14ac:dyDescent="0.3">
      <c r="A5" s="72" t="s">
        <v>380</v>
      </c>
      <c r="B5" s="70" t="s">
        <v>379</v>
      </c>
      <c r="C5" s="71" t="str">
        <f>IFERROR(VLOOKUP($E5,#REF!,C$1,FALSE),"")</f>
        <v/>
      </c>
      <c r="D5" s="71" t="s">
        <v>26</v>
      </c>
      <c r="E5" s="71" t="s">
        <v>34</v>
      </c>
      <c r="F5" s="71" t="s">
        <v>15</v>
      </c>
      <c r="G5" s="100" t="s">
        <v>14</v>
      </c>
      <c r="H5" s="100">
        <v>2.7</v>
      </c>
      <c r="I5" s="100">
        <v>2.5</v>
      </c>
      <c r="J5" s="100">
        <v>2.2999999999999998</v>
      </c>
      <c r="K5" s="100">
        <v>2.5</v>
      </c>
      <c r="L5" s="71" t="s">
        <v>10</v>
      </c>
      <c r="M5" s="71" t="s">
        <v>11</v>
      </c>
      <c r="N5" s="71" t="s">
        <v>190</v>
      </c>
    </row>
    <row r="6" spans="1:14" ht="15.75" thickBot="1" x14ac:dyDescent="0.3">
      <c r="A6" s="72" t="s">
        <v>381</v>
      </c>
      <c r="B6" s="70" t="s">
        <v>379</v>
      </c>
      <c r="C6" s="71" t="str">
        <f>IFERROR(VLOOKUP($E6,#REF!,C$1,FALSE),"")</f>
        <v/>
      </c>
      <c r="D6" s="71" t="s">
        <v>26</v>
      </c>
      <c r="E6" s="71" t="s">
        <v>80</v>
      </c>
      <c r="F6" s="71" t="s">
        <v>15</v>
      </c>
      <c r="G6" s="100" t="s">
        <v>14</v>
      </c>
      <c r="H6" s="100">
        <v>2.2999999999999998</v>
      </c>
      <c r="I6" s="100">
        <v>2.6</v>
      </c>
      <c r="J6" s="100" t="s">
        <v>14</v>
      </c>
      <c r="K6" s="100">
        <v>2.6</v>
      </c>
      <c r="L6" s="71" t="s">
        <v>10</v>
      </c>
      <c r="M6" s="71" t="s">
        <v>11</v>
      </c>
      <c r="N6" s="71" t="s">
        <v>190</v>
      </c>
    </row>
    <row r="7" spans="1:14" ht="15.75" thickBot="1" x14ac:dyDescent="0.3">
      <c r="A7" s="72" t="s">
        <v>382</v>
      </c>
      <c r="B7" s="70" t="s">
        <v>379</v>
      </c>
      <c r="C7" s="71" t="str">
        <f>IFERROR(VLOOKUP($E7,#REF!,C$1,FALSE),"")</f>
        <v/>
      </c>
      <c r="D7" s="71" t="s">
        <v>26</v>
      </c>
      <c r="E7" s="71" t="s">
        <v>53</v>
      </c>
      <c r="F7" s="71" t="s">
        <v>15</v>
      </c>
      <c r="G7" s="100" t="s">
        <v>14</v>
      </c>
      <c r="H7" s="100">
        <v>2.6</v>
      </c>
      <c r="I7" s="100">
        <v>2.6</v>
      </c>
      <c r="J7" s="100" t="s">
        <v>14</v>
      </c>
      <c r="K7" s="100">
        <v>2.6</v>
      </c>
      <c r="L7" s="71" t="s">
        <v>10</v>
      </c>
      <c r="M7" s="71" t="s">
        <v>11</v>
      </c>
      <c r="N7" s="71" t="s">
        <v>190</v>
      </c>
    </row>
    <row r="8" spans="1:14" ht="15.75" thickBot="1" x14ac:dyDescent="0.3">
      <c r="A8" s="72" t="s">
        <v>239</v>
      </c>
      <c r="B8" s="70" t="s">
        <v>379</v>
      </c>
      <c r="C8" s="71" t="str">
        <f>IFERROR(VLOOKUP($E8,#REF!,C$1,FALSE),"")</f>
        <v/>
      </c>
      <c r="D8" s="71" t="s">
        <v>26</v>
      </c>
      <c r="E8" s="71" t="s">
        <v>55</v>
      </c>
      <c r="F8" s="71" t="s">
        <v>15</v>
      </c>
      <c r="G8" s="100" t="s">
        <v>14</v>
      </c>
      <c r="H8" s="100">
        <v>2.7</v>
      </c>
      <c r="I8" s="100">
        <v>2.6</v>
      </c>
      <c r="J8" s="100" t="s">
        <v>14</v>
      </c>
      <c r="K8" s="100">
        <v>2.6</v>
      </c>
      <c r="L8" s="71" t="s">
        <v>10</v>
      </c>
      <c r="M8" s="71" t="s">
        <v>11</v>
      </c>
      <c r="N8" s="71" t="s">
        <v>190</v>
      </c>
    </row>
    <row r="9" spans="1:14" ht="15.75" thickBot="1" x14ac:dyDescent="0.3">
      <c r="A9" s="73" t="s">
        <v>383</v>
      </c>
      <c r="B9" s="70" t="s">
        <v>379</v>
      </c>
      <c r="C9" s="71" t="str">
        <f>IFERROR(VLOOKUP($E9,#REF!,C$1,FALSE),"")</f>
        <v/>
      </c>
      <c r="D9" s="71" t="s">
        <v>26</v>
      </c>
      <c r="E9" s="71" t="s">
        <v>74</v>
      </c>
      <c r="F9" s="71" t="s">
        <v>15</v>
      </c>
      <c r="G9" s="100">
        <v>2.7</v>
      </c>
      <c r="H9" s="100">
        <v>2.2999999999999998</v>
      </c>
      <c r="I9" s="100">
        <v>2.2999999999999998</v>
      </c>
      <c r="J9" s="100">
        <v>2.7</v>
      </c>
      <c r="K9" s="100">
        <v>2.4</v>
      </c>
      <c r="L9" s="71" t="s">
        <v>10</v>
      </c>
      <c r="M9" s="71" t="s">
        <v>11</v>
      </c>
      <c r="N9" s="71" t="s">
        <v>190</v>
      </c>
    </row>
    <row r="10" spans="1:14" ht="15.75" thickBot="1" x14ac:dyDescent="0.3">
      <c r="A10" s="72" t="s">
        <v>384</v>
      </c>
      <c r="B10" s="70" t="s">
        <v>379</v>
      </c>
      <c r="C10" s="71" t="str">
        <f>IFERROR(VLOOKUP($E10,#REF!,C$1,FALSE),"")</f>
        <v/>
      </c>
      <c r="D10" s="71" t="s">
        <v>26</v>
      </c>
      <c r="E10" s="71" t="s">
        <v>114</v>
      </c>
      <c r="F10" s="71" t="s">
        <v>15</v>
      </c>
      <c r="G10" s="100">
        <v>2.9</v>
      </c>
      <c r="H10" s="100">
        <v>2.5</v>
      </c>
      <c r="I10" s="100">
        <v>2.5</v>
      </c>
      <c r="J10" s="100">
        <v>2.9</v>
      </c>
      <c r="K10" s="100">
        <v>2.6</v>
      </c>
      <c r="L10" s="71" t="s">
        <v>10</v>
      </c>
      <c r="M10" s="71" t="s">
        <v>11</v>
      </c>
      <c r="N10" s="71" t="s">
        <v>190</v>
      </c>
    </row>
    <row r="11" spans="1:14" ht="15.75" thickBot="1" x14ac:dyDescent="0.3">
      <c r="A11" s="72" t="s">
        <v>385</v>
      </c>
      <c r="B11" s="70" t="s">
        <v>379</v>
      </c>
      <c r="C11" s="71" t="str">
        <f>IFERROR(VLOOKUP($E11,#REF!,C$1,FALSE),"")</f>
        <v/>
      </c>
      <c r="D11" s="71" t="s">
        <v>26</v>
      </c>
      <c r="E11" s="71" t="s">
        <v>31</v>
      </c>
      <c r="F11" s="71" t="s">
        <v>15</v>
      </c>
      <c r="G11" s="100">
        <v>2.7</v>
      </c>
      <c r="H11" s="100">
        <v>2.2999999999999998</v>
      </c>
      <c r="I11" s="100">
        <v>2.6</v>
      </c>
      <c r="J11" s="100">
        <v>2.8</v>
      </c>
      <c r="K11" s="100">
        <v>2.5</v>
      </c>
      <c r="L11" s="71" t="s">
        <v>10</v>
      </c>
      <c r="M11" s="71" t="s">
        <v>11</v>
      </c>
      <c r="N11" s="71" t="s">
        <v>190</v>
      </c>
    </row>
    <row r="12" spans="1:14" ht="15.75" thickBot="1" x14ac:dyDescent="0.3">
      <c r="A12" s="72" t="s">
        <v>386</v>
      </c>
      <c r="B12" s="70" t="s">
        <v>379</v>
      </c>
      <c r="C12" s="71" t="str">
        <f>IFERROR(VLOOKUP($E12,#REF!,C$1,FALSE),"")</f>
        <v/>
      </c>
      <c r="D12" s="71" t="s">
        <v>26</v>
      </c>
      <c r="E12" s="71" t="s">
        <v>50</v>
      </c>
      <c r="F12" s="71" t="s">
        <v>15</v>
      </c>
      <c r="G12" s="100" t="s">
        <v>14</v>
      </c>
      <c r="H12" s="100">
        <v>2.7</v>
      </c>
      <c r="I12" s="100">
        <v>2.5</v>
      </c>
      <c r="J12" s="100">
        <v>2.7</v>
      </c>
      <c r="K12" s="100">
        <v>2.6</v>
      </c>
      <c r="L12" s="71" t="s">
        <v>10</v>
      </c>
      <c r="M12" s="71" t="s">
        <v>11</v>
      </c>
      <c r="N12" s="71" t="s">
        <v>190</v>
      </c>
    </row>
    <row r="13" spans="1:14" ht="15.75" thickBot="1" x14ac:dyDescent="0.3">
      <c r="A13" s="69" t="s">
        <v>387</v>
      </c>
      <c r="B13" s="70" t="s">
        <v>379</v>
      </c>
      <c r="C13" s="71" t="str">
        <f>IFERROR(VLOOKUP($E13,#REF!,C$1,FALSE),"")</f>
        <v/>
      </c>
      <c r="D13" s="71" t="s">
        <v>26</v>
      </c>
      <c r="E13" s="71" t="s">
        <v>30</v>
      </c>
      <c r="F13" s="71" t="s">
        <v>15</v>
      </c>
      <c r="G13" s="100" t="s">
        <v>14</v>
      </c>
      <c r="H13" s="100">
        <v>2.6</v>
      </c>
      <c r="I13" s="100">
        <v>2.6</v>
      </c>
      <c r="J13" s="100" t="s">
        <v>14</v>
      </c>
      <c r="K13" s="100">
        <v>2.6</v>
      </c>
      <c r="L13" s="71" t="s">
        <v>10</v>
      </c>
      <c r="M13" s="71" t="s">
        <v>11</v>
      </c>
      <c r="N13" s="71" t="s">
        <v>190</v>
      </c>
    </row>
    <row r="14" spans="1:14" ht="15.75" thickBot="1" x14ac:dyDescent="0.3">
      <c r="A14" s="72" t="s">
        <v>388</v>
      </c>
      <c r="B14" s="70" t="s">
        <v>379</v>
      </c>
      <c r="C14" s="71" t="str">
        <f>IFERROR(VLOOKUP($E14,#REF!,C$1,FALSE),"")</f>
        <v/>
      </c>
      <c r="D14" s="71" t="s">
        <v>26</v>
      </c>
      <c r="E14" s="71" t="s">
        <v>63</v>
      </c>
      <c r="F14" s="71" t="s">
        <v>15</v>
      </c>
      <c r="G14" s="100" t="s">
        <v>14</v>
      </c>
      <c r="H14" s="100">
        <v>2.6</v>
      </c>
      <c r="I14" s="100">
        <v>2.6</v>
      </c>
      <c r="J14" s="100" t="s">
        <v>14</v>
      </c>
      <c r="K14" s="100">
        <v>2.6</v>
      </c>
      <c r="L14" s="71" t="s">
        <v>10</v>
      </c>
      <c r="M14" s="71" t="s">
        <v>11</v>
      </c>
      <c r="N14" s="71" t="s">
        <v>190</v>
      </c>
    </row>
    <row r="15" spans="1:14" ht="15.75" thickBot="1" x14ac:dyDescent="0.3">
      <c r="A15" s="72" t="s">
        <v>389</v>
      </c>
      <c r="B15" s="70" t="s">
        <v>379</v>
      </c>
      <c r="C15" s="71" t="str">
        <f>IFERROR(VLOOKUP($E15,#REF!,C$1,FALSE),"")</f>
        <v/>
      </c>
      <c r="D15" s="71" t="s">
        <v>26</v>
      </c>
      <c r="E15" s="71" t="s">
        <v>72</v>
      </c>
      <c r="F15" s="71" t="s">
        <v>15</v>
      </c>
      <c r="G15" s="100" t="s">
        <v>14</v>
      </c>
      <c r="H15" s="100">
        <v>2.2999999999999998</v>
      </c>
      <c r="I15" s="100">
        <v>2.6</v>
      </c>
      <c r="J15" s="100" t="s">
        <v>14</v>
      </c>
      <c r="K15" s="100">
        <v>2.6</v>
      </c>
      <c r="L15" s="71" t="s">
        <v>10</v>
      </c>
      <c r="M15" s="71" t="s">
        <v>11</v>
      </c>
      <c r="N15" s="71" t="s">
        <v>190</v>
      </c>
    </row>
    <row r="16" spans="1:14" ht="15.75" thickBot="1" x14ac:dyDescent="0.3">
      <c r="A16" s="72" t="s">
        <v>390</v>
      </c>
      <c r="B16" s="70" t="s">
        <v>391</v>
      </c>
      <c r="C16" s="71" t="str">
        <f>IFERROR(VLOOKUP($E16,#REF!,C$1,FALSE),"")</f>
        <v/>
      </c>
      <c r="D16" s="71" t="s">
        <v>32</v>
      </c>
      <c r="E16" s="71" t="s">
        <v>107</v>
      </c>
      <c r="F16" s="71" t="s">
        <v>15</v>
      </c>
      <c r="G16" s="100" t="s">
        <v>13</v>
      </c>
      <c r="H16" s="100" t="s">
        <v>12</v>
      </c>
      <c r="I16" s="100" t="s">
        <v>12</v>
      </c>
      <c r="J16" s="100" t="s">
        <v>13</v>
      </c>
      <c r="K16" s="100" t="s">
        <v>13</v>
      </c>
      <c r="L16" s="71" t="s">
        <v>18</v>
      </c>
      <c r="M16" s="71" t="s">
        <v>11</v>
      </c>
      <c r="N16" s="71" t="s">
        <v>191</v>
      </c>
    </row>
    <row r="17" spans="1:14" ht="15.75" thickBot="1" x14ac:dyDescent="0.3">
      <c r="A17" s="72" t="s">
        <v>392</v>
      </c>
      <c r="B17" s="70" t="s">
        <v>391</v>
      </c>
      <c r="C17" s="71" t="str">
        <f>IFERROR(VLOOKUP($E17,#REF!,C$1,FALSE),"")</f>
        <v/>
      </c>
      <c r="D17" s="71" t="s">
        <v>32</v>
      </c>
      <c r="E17" s="71" t="s">
        <v>107</v>
      </c>
      <c r="F17" s="71" t="s">
        <v>15</v>
      </c>
      <c r="G17" s="100" t="s">
        <v>13</v>
      </c>
      <c r="H17" s="100" t="s">
        <v>12</v>
      </c>
      <c r="I17" s="100" t="s">
        <v>12</v>
      </c>
      <c r="J17" s="100" t="s">
        <v>13</v>
      </c>
      <c r="K17" s="100" t="s">
        <v>13</v>
      </c>
      <c r="L17" s="71" t="s">
        <v>18</v>
      </c>
      <c r="M17" s="71" t="s">
        <v>11</v>
      </c>
      <c r="N17" s="71" t="s">
        <v>191</v>
      </c>
    </row>
    <row r="18" spans="1:14" ht="15.75" thickBot="1" x14ac:dyDescent="0.3">
      <c r="A18" s="72" t="s">
        <v>393</v>
      </c>
      <c r="B18" s="70" t="s">
        <v>394</v>
      </c>
      <c r="C18" s="71" t="str">
        <f>IFERROR(VLOOKUP($E18,#REF!,C$1,FALSE),"")</f>
        <v/>
      </c>
      <c r="D18" s="71" t="s">
        <v>17</v>
      </c>
      <c r="E18" s="71" t="s">
        <v>23</v>
      </c>
      <c r="F18" s="71" t="s">
        <v>15</v>
      </c>
      <c r="G18" s="100">
        <v>2.6</v>
      </c>
      <c r="H18" s="100">
        <v>2.6</v>
      </c>
      <c r="I18" s="100">
        <v>2.5</v>
      </c>
      <c r="J18" s="100">
        <v>2.9</v>
      </c>
      <c r="K18" s="100">
        <v>2.7</v>
      </c>
      <c r="L18" s="71" t="s">
        <v>10</v>
      </c>
      <c r="M18" s="71" t="s">
        <v>11</v>
      </c>
      <c r="N18" s="71" t="s">
        <v>190</v>
      </c>
    </row>
    <row r="19" spans="1:14" ht="15.75" thickBot="1" x14ac:dyDescent="0.3">
      <c r="A19" s="72" t="s">
        <v>276</v>
      </c>
      <c r="B19" s="70" t="s">
        <v>395</v>
      </c>
      <c r="C19" s="71" t="str">
        <f>IFERROR(VLOOKUP($E19,#REF!,C$1,FALSE),"")</f>
        <v/>
      </c>
      <c r="D19" s="71" t="s">
        <v>32</v>
      </c>
      <c r="E19" s="71" t="s">
        <v>79</v>
      </c>
      <c r="F19" s="71" t="s">
        <v>15</v>
      </c>
      <c r="G19" s="100" t="s">
        <v>13</v>
      </c>
      <c r="H19" s="100" t="s">
        <v>12</v>
      </c>
      <c r="I19" s="100" t="s">
        <v>12</v>
      </c>
      <c r="J19" s="100" t="s">
        <v>13</v>
      </c>
      <c r="K19" s="100" t="s">
        <v>13</v>
      </c>
      <c r="L19" s="71" t="s">
        <v>18</v>
      </c>
      <c r="M19" s="71" t="s">
        <v>11</v>
      </c>
      <c r="N19" s="71" t="s">
        <v>191</v>
      </c>
    </row>
    <row r="20" spans="1:14" ht="15.75" thickBot="1" x14ac:dyDescent="0.3">
      <c r="A20" s="69" t="s">
        <v>396</v>
      </c>
      <c r="B20" s="70" t="s">
        <v>397</v>
      </c>
      <c r="C20" s="71" t="str">
        <f>IFERROR(VLOOKUP($E20,#REF!,C$1,FALSE),"")</f>
        <v/>
      </c>
      <c r="D20" s="71" t="s">
        <v>17</v>
      </c>
      <c r="E20" s="71" t="s">
        <v>23</v>
      </c>
      <c r="F20" s="71" t="s">
        <v>15</v>
      </c>
      <c r="G20" s="100">
        <v>2.6</v>
      </c>
      <c r="H20" s="100">
        <v>2.6</v>
      </c>
      <c r="I20" s="100">
        <v>2.5</v>
      </c>
      <c r="J20" s="100">
        <v>2.9</v>
      </c>
      <c r="K20" s="100">
        <v>2.7</v>
      </c>
      <c r="L20" s="71" t="s">
        <v>10</v>
      </c>
      <c r="M20" s="71" t="s">
        <v>11</v>
      </c>
      <c r="N20" s="71" t="s">
        <v>190</v>
      </c>
    </row>
    <row r="21" spans="1:14" ht="15.75" thickBot="1" x14ac:dyDescent="0.3">
      <c r="A21" s="72" t="s">
        <v>398</v>
      </c>
      <c r="B21" s="70" t="s">
        <v>399</v>
      </c>
      <c r="C21" s="71" t="str">
        <f>IFERROR(VLOOKUP($E21,#REF!,C$1,FALSE),"")</f>
        <v/>
      </c>
      <c r="D21" s="71" t="s">
        <v>17</v>
      </c>
      <c r="E21" s="71" t="s">
        <v>81</v>
      </c>
      <c r="F21" s="71" t="s">
        <v>15</v>
      </c>
      <c r="G21" s="100" t="s">
        <v>12</v>
      </c>
      <c r="H21" s="100" t="s">
        <v>12</v>
      </c>
      <c r="I21" s="100" t="s">
        <v>12</v>
      </c>
      <c r="J21" s="100" t="s">
        <v>13</v>
      </c>
      <c r="K21" s="100" t="s">
        <v>12</v>
      </c>
      <c r="L21" s="71" t="s">
        <v>18</v>
      </c>
      <c r="M21" s="71" t="s">
        <v>11</v>
      </c>
      <c r="N21" s="71" t="s">
        <v>191</v>
      </c>
    </row>
    <row r="22" spans="1:14" ht="15.75" thickBot="1" x14ac:dyDescent="0.3">
      <c r="A22" s="72" t="s">
        <v>400</v>
      </c>
      <c r="B22" s="70" t="s">
        <v>401</v>
      </c>
      <c r="C22" s="71" t="str">
        <f>IFERROR(VLOOKUP($E22,#REF!,C$1,FALSE),"")</f>
        <v/>
      </c>
      <c r="D22" s="71" t="s">
        <v>17</v>
      </c>
      <c r="E22" s="71" t="s">
        <v>81</v>
      </c>
      <c r="F22" s="71" t="s">
        <v>15</v>
      </c>
      <c r="G22" s="100" t="s">
        <v>12</v>
      </c>
      <c r="H22" s="100" t="s">
        <v>12</v>
      </c>
      <c r="I22" s="100" t="s">
        <v>12</v>
      </c>
      <c r="J22" s="100" t="s">
        <v>13</v>
      </c>
      <c r="K22" s="100" t="s">
        <v>12</v>
      </c>
      <c r="L22" s="71" t="s">
        <v>18</v>
      </c>
      <c r="M22" s="71" t="s">
        <v>11</v>
      </c>
      <c r="N22" s="71" t="s">
        <v>191</v>
      </c>
    </row>
    <row r="23" spans="1:14" ht="15.75" thickBot="1" x14ac:dyDescent="0.3">
      <c r="A23" s="72" t="s">
        <v>402</v>
      </c>
      <c r="B23" s="70" t="s">
        <v>379</v>
      </c>
      <c r="C23" s="71" t="str">
        <f>IFERROR(VLOOKUP($E23,#REF!,C$1,FALSE),"")</f>
        <v/>
      </c>
      <c r="D23" s="71" t="s">
        <v>17</v>
      </c>
      <c r="E23" s="71" t="s">
        <v>22</v>
      </c>
      <c r="F23" s="71" t="s">
        <v>15</v>
      </c>
      <c r="G23" s="100" t="s">
        <v>14</v>
      </c>
      <c r="H23" s="100" t="s">
        <v>14</v>
      </c>
      <c r="I23" s="100">
        <v>2.5</v>
      </c>
      <c r="J23" s="100" t="s">
        <v>14</v>
      </c>
      <c r="K23" s="100">
        <v>2.9</v>
      </c>
      <c r="L23" s="71" t="s">
        <v>16</v>
      </c>
      <c r="M23" s="71" t="s">
        <v>11</v>
      </c>
      <c r="N23" s="71" t="s">
        <v>190</v>
      </c>
    </row>
    <row r="24" spans="1:14" ht="15.75" thickBot="1" x14ac:dyDescent="0.3">
      <c r="A24" s="72" t="s">
        <v>403</v>
      </c>
      <c r="B24" s="70" t="s">
        <v>404</v>
      </c>
      <c r="C24" s="71" t="str">
        <f>IFERROR(VLOOKUP($E24,#REF!,C$1,FALSE),"")</f>
        <v/>
      </c>
      <c r="D24" s="71" t="s">
        <v>32</v>
      </c>
      <c r="E24" s="71" t="s">
        <v>108</v>
      </c>
      <c r="F24" s="71" t="s">
        <v>15</v>
      </c>
      <c r="G24" s="100" t="s">
        <v>13</v>
      </c>
      <c r="H24" s="100" t="s">
        <v>13</v>
      </c>
      <c r="I24" s="100" t="s">
        <v>12</v>
      </c>
      <c r="J24" s="100" t="s">
        <v>13</v>
      </c>
      <c r="K24" s="100" t="s">
        <v>13</v>
      </c>
      <c r="L24" s="71" t="s">
        <v>18</v>
      </c>
      <c r="M24" s="71" t="s">
        <v>11</v>
      </c>
      <c r="N24" s="71" t="s">
        <v>191</v>
      </c>
    </row>
    <row r="25" spans="1:14" ht="15.75" thickBot="1" x14ac:dyDescent="0.3">
      <c r="A25" s="72" t="s">
        <v>405</v>
      </c>
      <c r="B25" s="70" t="s">
        <v>379</v>
      </c>
      <c r="C25" s="71" t="str">
        <f>IFERROR(VLOOKUP($E25,#REF!,C$1,FALSE),"")</f>
        <v/>
      </c>
      <c r="D25" s="71" t="s">
        <v>17</v>
      </c>
      <c r="E25" s="71" t="s">
        <v>104</v>
      </c>
      <c r="F25" s="71" t="s">
        <v>15</v>
      </c>
      <c r="G25" s="100" t="s">
        <v>14</v>
      </c>
      <c r="H25" s="100" t="s">
        <v>547</v>
      </c>
      <c r="I25" s="100">
        <v>2.5</v>
      </c>
      <c r="J25" s="100" t="s">
        <v>14</v>
      </c>
      <c r="K25" s="100">
        <v>3.1</v>
      </c>
      <c r="L25" s="71" t="s">
        <v>16</v>
      </c>
      <c r="M25" s="71" t="s">
        <v>11</v>
      </c>
      <c r="N25" s="71" t="s">
        <v>190</v>
      </c>
    </row>
    <row r="26" spans="1:14" ht="15.75" thickBot="1" x14ac:dyDescent="0.3">
      <c r="A26" s="72" t="s">
        <v>406</v>
      </c>
      <c r="B26" s="70" t="s">
        <v>407</v>
      </c>
      <c r="C26" s="71" t="str">
        <f>IFERROR(VLOOKUP($E26,#REF!,C$1,FALSE),"")</f>
        <v/>
      </c>
      <c r="D26" s="71" t="s">
        <v>17</v>
      </c>
      <c r="E26" s="71" t="s">
        <v>23</v>
      </c>
      <c r="F26" s="71" t="s">
        <v>15</v>
      </c>
      <c r="G26" s="100">
        <v>2.6</v>
      </c>
      <c r="H26" s="100">
        <v>2.6</v>
      </c>
      <c r="I26" s="100">
        <v>2.5</v>
      </c>
      <c r="J26" s="100">
        <v>2.9</v>
      </c>
      <c r="K26" s="100">
        <v>2.7</v>
      </c>
      <c r="L26" s="71" t="s">
        <v>10</v>
      </c>
      <c r="M26" s="71" t="s">
        <v>11</v>
      </c>
      <c r="N26" s="71" t="s">
        <v>190</v>
      </c>
    </row>
    <row r="27" spans="1:14" ht="15.75" thickBot="1" x14ac:dyDescent="0.3">
      <c r="A27" s="72" t="s">
        <v>408</v>
      </c>
      <c r="B27" s="70" t="s">
        <v>409</v>
      </c>
      <c r="C27" s="71" t="str">
        <f>IFERROR(VLOOKUP($E27,#REF!,C$1,FALSE),"")</f>
        <v/>
      </c>
      <c r="D27" s="71" t="s">
        <v>32</v>
      </c>
      <c r="E27" s="71" t="s">
        <v>87</v>
      </c>
      <c r="F27" s="71" t="s">
        <v>15</v>
      </c>
      <c r="G27" s="100" t="s">
        <v>12</v>
      </c>
      <c r="H27" s="100" t="s">
        <v>12</v>
      </c>
      <c r="I27" s="100" t="s">
        <v>12</v>
      </c>
      <c r="J27" s="100" t="s">
        <v>13</v>
      </c>
      <c r="K27" s="100" t="s">
        <v>12</v>
      </c>
      <c r="L27" s="71" t="s">
        <v>18</v>
      </c>
      <c r="M27" s="71" t="s">
        <v>11</v>
      </c>
      <c r="N27" s="71" t="s">
        <v>191</v>
      </c>
    </row>
    <row r="28" spans="1:14" ht="15.75" thickBot="1" x14ac:dyDescent="0.3">
      <c r="A28" s="73" t="s">
        <v>410</v>
      </c>
      <c r="B28" s="70" t="s">
        <v>409</v>
      </c>
      <c r="C28" s="71" t="str">
        <f>IFERROR(VLOOKUP($E28,#REF!,C$1,FALSE),"")</f>
        <v/>
      </c>
      <c r="D28" s="71" t="s">
        <v>32</v>
      </c>
      <c r="E28" s="71" t="s">
        <v>87</v>
      </c>
      <c r="F28" s="71" t="s">
        <v>15</v>
      </c>
      <c r="G28" s="100" t="s">
        <v>12</v>
      </c>
      <c r="H28" s="100" t="s">
        <v>12</v>
      </c>
      <c r="I28" s="100" t="s">
        <v>12</v>
      </c>
      <c r="J28" s="100" t="s">
        <v>13</v>
      </c>
      <c r="K28" s="100" t="s">
        <v>12</v>
      </c>
      <c r="L28" s="71" t="s">
        <v>18</v>
      </c>
      <c r="M28" s="71" t="s">
        <v>11</v>
      </c>
      <c r="N28" s="71" t="s">
        <v>191</v>
      </c>
    </row>
    <row r="29" spans="1:14" ht="15.75" thickBot="1" x14ac:dyDescent="0.3">
      <c r="A29" s="69" t="s">
        <v>411</v>
      </c>
      <c r="B29" s="70" t="s">
        <v>409</v>
      </c>
      <c r="C29" s="71" t="str">
        <f>IFERROR(VLOOKUP($E29,#REF!,C$1,FALSE),"")</f>
        <v/>
      </c>
      <c r="D29" s="71" t="s">
        <v>32</v>
      </c>
      <c r="E29" s="71" t="s">
        <v>87</v>
      </c>
      <c r="F29" s="71" t="s">
        <v>15</v>
      </c>
      <c r="G29" s="100" t="s">
        <v>12</v>
      </c>
      <c r="H29" s="100" t="s">
        <v>12</v>
      </c>
      <c r="I29" s="100" t="s">
        <v>12</v>
      </c>
      <c r="J29" s="100" t="s">
        <v>13</v>
      </c>
      <c r="K29" s="100" t="s">
        <v>12</v>
      </c>
      <c r="L29" s="71" t="s">
        <v>18</v>
      </c>
      <c r="M29" s="71" t="s">
        <v>11</v>
      </c>
      <c r="N29" s="71" t="s">
        <v>191</v>
      </c>
    </row>
    <row r="30" spans="1:14" ht="15.75" thickBot="1" x14ac:dyDescent="0.3">
      <c r="A30" s="74" t="s">
        <v>412</v>
      </c>
      <c r="B30" s="70" t="s">
        <v>413</v>
      </c>
      <c r="C30" s="71" t="str">
        <f>IFERROR(VLOOKUP($E30,#REF!,C$1,FALSE),"")</f>
        <v/>
      </c>
      <c r="D30" s="71" t="s">
        <v>32</v>
      </c>
      <c r="E30" s="71" t="s">
        <v>88</v>
      </c>
      <c r="F30" s="71" t="s">
        <v>15</v>
      </c>
      <c r="G30" s="100" t="s">
        <v>13</v>
      </c>
      <c r="H30" s="100" t="s">
        <v>13</v>
      </c>
      <c r="I30" s="100" t="s">
        <v>12</v>
      </c>
      <c r="J30" s="100" t="s">
        <v>13</v>
      </c>
      <c r="K30" s="100" t="s">
        <v>13</v>
      </c>
      <c r="L30" s="71" t="s">
        <v>18</v>
      </c>
      <c r="M30" s="71" t="s">
        <v>11</v>
      </c>
      <c r="N30" s="71" t="s">
        <v>191</v>
      </c>
    </row>
    <row r="31" spans="1:14" ht="15.75" thickBot="1" x14ac:dyDescent="0.3">
      <c r="A31" s="72" t="s">
        <v>414</v>
      </c>
      <c r="B31" s="70" t="s">
        <v>415</v>
      </c>
      <c r="C31" s="71" t="str">
        <f>IFERROR(VLOOKUP($E31,#REF!,C$1,FALSE),"")</f>
        <v/>
      </c>
      <c r="D31" s="71" t="s">
        <v>32</v>
      </c>
      <c r="E31" s="71" t="s">
        <v>89</v>
      </c>
      <c r="F31" s="71" t="s">
        <v>15</v>
      </c>
      <c r="G31" s="100" t="s">
        <v>12</v>
      </c>
      <c r="H31" s="100" t="s">
        <v>13</v>
      </c>
      <c r="I31" s="100" t="s">
        <v>12</v>
      </c>
      <c r="J31" s="100" t="s">
        <v>13</v>
      </c>
      <c r="K31" s="100" t="s">
        <v>12</v>
      </c>
      <c r="L31" s="71" t="s">
        <v>18</v>
      </c>
      <c r="M31" s="71" t="s">
        <v>11</v>
      </c>
      <c r="N31" s="71" t="s">
        <v>191</v>
      </c>
    </row>
    <row r="32" spans="1:14" ht="15.75" thickBot="1" x14ac:dyDescent="0.3">
      <c r="A32" s="74" t="s">
        <v>416</v>
      </c>
      <c r="B32" s="70" t="s">
        <v>417</v>
      </c>
      <c r="C32" s="71" t="str">
        <f>IFERROR(VLOOKUP($E32,#REF!,C$1,FALSE),"")</f>
        <v/>
      </c>
      <c r="D32" s="71" t="s">
        <v>32</v>
      </c>
      <c r="E32" s="71" t="s">
        <v>92</v>
      </c>
      <c r="F32" s="71" t="s">
        <v>15</v>
      </c>
      <c r="G32" s="100" t="s">
        <v>13</v>
      </c>
      <c r="H32" s="100" t="s">
        <v>13</v>
      </c>
      <c r="I32" s="100" t="s">
        <v>12</v>
      </c>
      <c r="J32" s="100" t="s">
        <v>13</v>
      </c>
      <c r="K32" s="100" t="s">
        <v>13</v>
      </c>
      <c r="L32" s="71" t="s">
        <v>18</v>
      </c>
      <c r="M32" s="71" t="s">
        <v>11</v>
      </c>
      <c r="N32" s="71" t="s">
        <v>191</v>
      </c>
    </row>
    <row r="33" spans="1:14" ht="15.75" thickBot="1" x14ac:dyDescent="0.3">
      <c r="A33" s="72" t="s">
        <v>418</v>
      </c>
      <c r="B33" s="70" t="s">
        <v>417</v>
      </c>
      <c r="C33" s="71" t="str">
        <f>IFERROR(VLOOKUP($E33,#REF!,C$1,FALSE),"")</f>
        <v/>
      </c>
      <c r="D33" s="71" t="s">
        <v>32</v>
      </c>
      <c r="E33" s="71" t="s">
        <v>92</v>
      </c>
      <c r="F33" s="71" t="s">
        <v>15</v>
      </c>
      <c r="G33" s="100" t="s">
        <v>13</v>
      </c>
      <c r="H33" s="100" t="s">
        <v>13</v>
      </c>
      <c r="I33" s="100" t="s">
        <v>12</v>
      </c>
      <c r="J33" s="100" t="s">
        <v>13</v>
      </c>
      <c r="K33" s="100" t="s">
        <v>13</v>
      </c>
      <c r="L33" s="71" t="s">
        <v>18</v>
      </c>
      <c r="M33" s="71" t="s">
        <v>11</v>
      </c>
      <c r="N33" s="71" t="s">
        <v>191</v>
      </c>
    </row>
    <row r="34" spans="1:14" ht="15.75" thickBot="1" x14ac:dyDescent="0.3">
      <c r="A34" s="72" t="s">
        <v>419</v>
      </c>
      <c r="B34" s="70" t="s">
        <v>379</v>
      </c>
      <c r="C34" s="71" t="str">
        <f>IFERROR(VLOOKUP($E34,#REF!,C$1,FALSE),"")</f>
        <v/>
      </c>
      <c r="D34" s="71" t="s">
        <v>17</v>
      </c>
      <c r="E34" s="71" t="s">
        <v>90</v>
      </c>
      <c r="F34" s="71" t="s">
        <v>15</v>
      </c>
      <c r="G34" s="100" t="s">
        <v>13</v>
      </c>
      <c r="H34" s="100" t="s">
        <v>13</v>
      </c>
      <c r="I34" s="100" t="s">
        <v>12</v>
      </c>
      <c r="J34" s="100" t="s">
        <v>13</v>
      </c>
      <c r="K34" s="100" t="s">
        <v>13</v>
      </c>
      <c r="L34" s="71" t="s">
        <v>18</v>
      </c>
      <c r="M34" s="71" t="s">
        <v>11</v>
      </c>
      <c r="N34" s="71" t="s">
        <v>191</v>
      </c>
    </row>
    <row r="35" spans="1:14" ht="15.75" thickBot="1" x14ac:dyDescent="0.3">
      <c r="A35" s="74" t="s">
        <v>420</v>
      </c>
      <c r="B35" s="70" t="s">
        <v>421</v>
      </c>
      <c r="C35" s="71" t="str">
        <f>IFERROR(VLOOKUP($E35,#REF!,C$1,FALSE),"")</f>
        <v/>
      </c>
      <c r="D35" s="71" t="s">
        <v>32</v>
      </c>
      <c r="E35" s="71" t="s">
        <v>117</v>
      </c>
      <c r="F35" s="71" t="s">
        <v>15</v>
      </c>
      <c r="G35" s="100" t="s">
        <v>12</v>
      </c>
      <c r="H35" s="100" t="s">
        <v>12</v>
      </c>
      <c r="I35" s="100" t="s">
        <v>12</v>
      </c>
      <c r="J35" s="100" t="s">
        <v>13</v>
      </c>
      <c r="K35" s="100" t="s">
        <v>13</v>
      </c>
      <c r="L35" s="71" t="s">
        <v>18</v>
      </c>
      <c r="M35" s="71" t="s">
        <v>11</v>
      </c>
      <c r="N35" s="71" t="s">
        <v>191</v>
      </c>
    </row>
    <row r="36" spans="1:14" ht="15.75" thickBot="1" x14ac:dyDescent="0.3">
      <c r="A36" s="74" t="s">
        <v>422</v>
      </c>
      <c r="B36" s="70" t="s">
        <v>423</v>
      </c>
      <c r="C36" s="71" t="str">
        <f>IFERROR(VLOOKUP($E36,#REF!,C$1,FALSE),"")</f>
        <v/>
      </c>
      <c r="D36" s="71" t="s">
        <v>32</v>
      </c>
      <c r="E36" s="71" t="s">
        <v>117</v>
      </c>
      <c r="F36" s="71" t="s">
        <v>15</v>
      </c>
      <c r="G36" s="100" t="s">
        <v>12</v>
      </c>
      <c r="H36" s="100" t="s">
        <v>12</v>
      </c>
      <c r="I36" s="100" t="s">
        <v>12</v>
      </c>
      <c r="J36" s="100" t="s">
        <v>13</v>
      </c>
      <c r="K36" s="100" t="s">
        <v>13</v>
      </c>
      <c r="L36" s="71" t="s">
        <v>18</v>
      </c>
      <c r="M36" s="71" t="s">
        <v>11</v>
      </c>
      <c r="N36" s="71" t="s">
        <v>191</v>
      </c>
    </row>
    <row r="37" spans="1:14" ht="15.75" thickBot="1" x14ac:dyDescent="0.3">
      <c r="A37" s="72" t="s">
        <v>424</v>
      </c>
      <c r="B37" s="70" t="s">
        <v>423</v>
      </c>
      <c r="C37" s="71" t="str">
        <f>IFERROR(VLOOKUP($E37,#REF!,C$1,FALSE),"")</f>
        <v/>
      </c>
      <c r="D37" s="71" t="s">
        <v>32</v>
      </c>
      <c r="E37" s="71" t="s">
        <v>117</v>
      </c>
      <c r="F37" s="71" t="s">
        <v>15</v>
      </c>
      <c r="G37" s="100" t="s">
        <v>12</v>
      </c>
      <c r="H37" s="100" t="s">
        <v>12</v>
      </c>
      <c r="I37" s="100" t="s">
        <v>12</v>
      </c>
      <c r="J37" s="100" t="s">
        <v>13</v>
      </c>
      <c r="K37" s="100" t="s">
        <v>13</v>
      </c>
      <c r="L37" s="71" t="s">
        <v>18</v>
      </c>
      <c r="M37" s="71" t="s">
        <v>11</v>
      </c>
      <c r="N37" s="71" t="s">
        <v>191</v>
      </c>
    </row>
    <row r="38" spans="1:14" ht="15.75" thickBot="1" x14ac:dyDescent="0.3">
      <c r="A38" s="72" t="s">
        <v>425</v>
      </c>
      <c r="B38" s="70" t="s">
        <v>379</v>
      </c>
      <c r="C38" s="71" t="str">
        <f>IFERROR(VLOOKUP($E38,#REF!,C$1,FALSE),"")</f>
        <v/>
      </c>
      <c r="D38" s="71" t="s">
        <v>32</v>
      </c>
      <c r="E38" s="71" t="s">
        <v>94</v>
      </c>
      <c r="F38" s="71" t="s">
        <v>15</v>
      </c>
      <c r="G38" s="100" t="s">
        <v>12</v>
      </c>
      <c r="H38" s="100" t="s">
        <v>12</v>
      </c>
      <c r="I38" s="100" t="s">
        <v>12</v>
      </c>
      <c r="J38" s="100" t="s">
        <v>13</v>
      </c>
      <c r="K38" s="100" t="s">
        <v>13</v>
      </c>
      <c r="L38" s="71" t="s">
        <v>18</v>
      </c>
      <c r="M38" s="71" t="s">
        <v>11</v>
      </c>
      <c r="N38" s="71" t="s">
        <v>191</v>
      </c>
    </row>
    <row r="39" spans="1:14" ht="15.75" thickBot="1" x14ac:dyDescent="0.3">
      <c r="A39" s="71" t="s">
        <v>426</v>
      </c>
      <c r="B39" s="75" t="s">
        <v>379</v>
      </c>
      <c r="C39" s="71" t="str">
        <f>IFERROR(VLOOKUP($E39,#REF!,C$1,FALSE),"")</f>
        <v/>
      </c>
      <c r="D39" s="71" t="s">
        <v>17</v>
      </c>
      <c r="E39" s="71" t="s">
        <v>23</v>
      </c>
      <c r="F39" s="71" t="s">
        <v>15</v>
      </c>
      <c r="G39" s="100">
        <v>2.6</v>
      </c>
      <c r="H39" s="100">
        <v>2.6</v>
      </c>
      <c r="I39" s="100">
        <v>2.5</v>
      </c>
      <c r="J39" s="100">
        <v>2.9</v>
      </c>
      <c r="K39" s="100">
        <v>2.7</v>
      </c>
      <c r="L39" s="71" t="s">
        <v>10</v>
      </c>
      <c r="M39" s="71" t="s">
        <v>11</v>
      </c>
      <c r="N39" s="71" t="s">
        <v>190</v>
      </c>
    </row>
    <row r="40" spans="1:14" ht="15.75" thickBot="1" x14ac:dyDescent="0.3">
      <c r="A40" s="72" t="s">
        <v>427</v>
      </c>
      <c r="B40" s="70" t="s">
        <v>428</v>
      </c>
      <c r="C40" s="71" t="str">
        <f>IFERROR(VLOOKUP($E40,#REF!,C$1,FALSE),"")</f>
        <v/>
      </c>
      <c r="D40" s="71" t="s">
        <v>17</v>
      </c>
      <c r="E40" s="71" t="s">
        <v>23</v>
      </c>
      <c r="F40" s="71" t="s">
        <v>15</v>
      </c>
      <c r="G40" s="100">
        <v>2.6</v>
      </c>
      <c r="H40" s="100">
        <v>2.6</v>
      </c>
      <c r="I40" s="100">
        <v>2.5</v>
      </c>
      <c r="J40" s="100">
        <v>2.9</v>
      </c>
      <c r="K40" s="100">
        <v>2.7</v>
      </c>
      <c r="L40" s="71" t="s">
        <v>10</v>
      </c>
      <c r="M40" s="71" t="s">
        <v>11</v>
      </c>
      <c r="N40" s="71" t="s">
        <v>190</v>
      </c>
    </row>
    <row r="41" spans="1:14" ht="15.75" thickBot="1" x14ac:dyDescent="0.3">
      <c r="A41" s="72" t="s">
        <v>429</v>
      </c>
      <c r="B41" s="70" t="s">
        <v>430</v>
      </c>
      <c r="C41" s="71" t="str">
        <f>IFERROR(VLOOKUP($E41,#REF!,C$1,FALSE),"")</f>
        <v/>
      </c>
      <c r="D41" s="71" t="s">
        <v>32</v>
      </c>
      <c r="E41" s="71" t="s">
        <v>98</v>
      </c>
      <c r="F41" s="71" t="s">
        <v>15</v>
      </c>
      <c r="G41" s="100" t="s">
        <v>13</v>
      </c>
      <c r="H41" s="100" t="s">
        <v>12</v>
      </c>
      <c r="I41" s="100" t="s">
        <v>12</v>
      </c>
      <c r="J41" s="100" t="s">
        <v>13</v>
      </c>
      <c r="K41" s="100" t="s">
        <v>13</v>
      </c>
      <c r="L41" s="71" t="s">
        <v>18</v>
      </c>
      <c r="M41" s="71" t="s">
        <v>11</v>
      </c>
      <c r="N41" s="71" t="s">
        <v>191</v>
      </c>
    </row>
    <row r="42" spans="1:14" ht="15.75" thickBot="1" x14ac:dyDescent="0.3">
      <c r="A42" s="72" t="s">
        <v>431</v>
      </c>
      <c r="B42" s="70" t="s">
        <v>430</v>
      </c>
      <c r="C42" s="71" t="str">
        <f>IFERROR(VLOOKUP($E42,#REF!,C$1,FALSE),"")</f>
        <v/>
      </c>
      <c r="D42" s="71" t="s">
        <v>32</v>
      </c>
      <c r="E42" s="71" t="s">
        <v>98</v>
      </c>
      <c r="F42" s="71" t="s">
        <v>15</v>
      </c>
      <c r="G42" s="100" t="s">
        <v>13</v>
      </c>
      <c r="H42" s="100" t="s">
        <v>12</v>
      </c>
      <c r="I42" s="100" t="s">
        <v>12</v>
      </c>
      <c r="J42" s="100" t="s">
        <v>13</v>
      </c>
      <c r="K42" s="100" t="s">
        <v>13</v>
      </c>
      <c r="L42" s="71" t="s">
        <v>18</v>
      </c>
      <c r="M42" s="71" t="s">
        <v>11</v>
      </c>
      <c r="N42" s="71" t="s">
        <v>191</v>
      </c>
    </row>
    <row r="43" spans="1:14" ht="15.75" thickBot="1" x14ac:dyDescent="0.3">
      <c r="A43" s="69" t="s">
        <v>432</v>
      </c>
      <c r="B43" s="70" t="s">
        <v>433</v>
      </c>
      <c r="C43" s="71" t="str">
        <f>IFERROR(VLOOKUP($E43,#REF!,C$1,FALSE),"")</f>
        <v/>
      </c>
      <c r="D43" s="71" t="s">
        <v>17</v>
      </c>
      <c r="E43" s="71" t="s">
        <v>27</v>
      </c>
      <c r="F43" s="71" t="s">
        <v>15</v>
      </c>
      <c r="G43" s="100" t="s">
        <v>13</v>
      </c>
      <c r="H43" s="100">
        <v>2.8</v>
      </c>
      <c r="I43" s="100">
        <v>2.4</v>
      </c>
      <c r="J43" s="100">
        <v>2.9</v>
      </c>
      <c r="K43" s="100">
        <v>2.4</v>
      </c>
      <c r="L43" s="71" t="s">
        <v>10</v>
      </c>
      <c r="M43" s="71" t="s">
        <v>11</v>
      </c>
      <c r="N43" s="71" t="s">
        <v>190</v>
      </c>
    </row>
    <row r="44" spans="1:14" ht="15.75" thickBot="1" x14ac:dyDescent="0.3">
      <c r="A44" s="72" t="s">
        <v>434</v>
      </c>
      <c r="B44" s="70" t="s">
        <v>435</v>
      </c>
      <c r="C44" s="71" t="str">
        <f>IFERROR(VLOOKUP($E44,#REF!,C$1,FALSE),"")</f>
        <v/>
      </c>
      <c r="D44" s="71" t="s">
        <v>17</v>
      </c>
      <c r="E44" s="71" t="s">
        <v>38</v>
      </c>
      <c r="F44" s="71" t="s">
        <v>15</v>
      </c>
      <c r="G44" s="100">
        <v>1.6</v>
      </c>
      <c r="H44" s="100">
        <v>2.2000000000000002</v>
      </c>
      <c r="I44" s="100">
        <v>1.9</v>
      </c>
      <c r="J44" s="100">
        <v>2.6</v>
      </c>
      <c r="K44" s="100">
        <v>2.1</v>
      </c>
      <c r="L44" s="71" t="s">
        <v>10</v>
      </c>
      <c r="M44" s="71" t="s">
        <v>11</v>
      </c>
      <c r="N44" s="71" t="s">
        <v>190</v>
      </c>
    </row>
    <row r="45" spans="1:14" ht="15.75" thickBot="1" x14ac:dyDescent="0.3">
      <c r="A45" s="72" t="s">
        <v>436</v>
      </c>
      <c r="B45" s="70" t="s">
        <v>437</v>
      </c>
      <c r="C45" s="71" t="str">
        <f>IFERROR(VLOOKUP($E45,#REF!,C$1,FALSE),"")</f>
        <v/>
      </c>
      <c r="D45" s="71" t="s">
        <v>32</v>
      </c>
      <c r="E45" s="71" t="s">
        <v>99</v>
      </c>
      <c r="F45" s="71" t="s">
        <v>15</v>
      </c>
      <c r="G45" s="100" t="s">
        <v>13</v>
      </c>
      <c r="H45" s="100" t="s">
        <v>13</v>
      </c>
      <c r="I45" s="100" t="s">
        <v>12</v>
      </c>
      <c r="J45" s="100" t="s">
        <v>13</v>
      </c>
      <c r="K45" s="100" t="s">
        <v>13</v>
      </c>
      <c r="L45" s="71" t="s">
        <v>18</v>
      </c>
      <c r="M45" s="71" t="s">
        <v>11</v>
      </c>
      <c r="N45" s="71" t="s">
        <v>191</v>
      </c>
    </row>
    <row r="46" spans="1:14" ht="30.75" thickBot="1" x14ac:dyDescent="0.3">
      <c r="A46" s="69" t="s">
        <v>438</v>
      </c>
      <c r="B46" s="70" t="s">
        <v>439</v>
      </c>
      <c r="C46" s="71" t="str">
        <f>IFERROR(VLOOKUP($E46,#REF!,C$1,FALSE),"")</f>
        <v/>
      </c>
      <c r="D46" s="71" t="s">
        <v>17</v>
      </c>
      <c r="E46" s="71" t="s">
        <v>75</v>
      </c>
      <c r="F46" s="71" t="s">
        <v>15</v>
      </c>
      <c r="G46" s="100" t="s">
        <v>14</v>
      </c>
      <c r="H46" s="100" t="s">
        <v>13</v>
      </c>
      <c r="I46" s="100">
        <v>2.5</v>
      </c>
      <c r="J46" s="100" t="s">
        <v>14</v>
      </c>
      <c r="K46" s="100">
        <v>2.7</v>
      </c>
      <c r="L46" s="71" t="s">
        <v>16</v>
      </c>
      <c r="M46" s="71" t="s">
        <v>11</v>
      </c>
      <c r="N46" s="71" t="s">
        <v>190</v>
      </c>
    </row>
    <row r="47" spans="1:14" ht="15.75" thickBot="1" x14ac:dyDescent="0.3">
      <c r="A47" s="72" t="s">
        <v>440</v>
      </c>
      <c r="B47" s="70" t="s">
        <v>441</v>
      </c>
      <c r="C47" s="71" t="str">
        <f>IFERROR(VLOOKUP($E47,#REF!,C$1,FALSE),"")</f>
        <v/>
      </c>
      <c r="D47" s="71" t="s">
        <v>17</v>
      </c>
      <c r="E47" s="71" t="s">
        <v>113</v>
      </c>
      <c r="F47" s="71" t="s">
        <v>15</v>
      </c>
      <c r="G47" s="100" t="s">
        <v>14</v>
      </c>
      <c r="H47" s="100" t="s">
        <v>13</v>
      </c>
      <c r="I47" s="100">
        <v>2.5</v>
      </c>
      <c r="J47" s="100" t="s">
        <v>14</v>
      </c>
      <c r="K47" s="100">
        <v>2.7</v>
      </c>
      <c r="L47" s="71" t="s">
        <v>16</v>
      </c>
      <c r="M47" s="71" t="s">
        <v>11</v>
      </c>
      <c r="N47" s="71" t="s">
        <v>190</v>
      </c>
    </row>
    <row r="48" spans="1:14" ht="15.75" thickBot="1" x14ac:dyDescent="0.3">
      <c r="A48" s="72" t="s">
        <v>442</v>
      </c>
      <c r="B48" s="70" t="s">
        <v>443</v>
      </c>
      <c r="C48" s="71" t="str">
        <f>IFERROR(VLOOKUP($E48,#REF!,C$1,FALSE),"")</f>
        <v/>
      </c>
      <c r="D48" s="71" t="s">
        <v>17</v>
      </c>
      <c r="E48" s="71" t="s">
        <v>75</v>
      </c>
      <c r="F48" s="71" t="s">
        <v>15</v>
      </c>
      <c r="G48" s="100" t="s">
        <v>14</v>
      </c>
      <c r="H48" s="100" t="s">
        <v>13</v>
      </c>
      <c r="I48" s="100">
        <v>2.5</v>
      </c>
      <c r="J48" s="100" t="s">
        <v>14</v>
      </c>
      <c r="K48" s="100">
        <v>2.7</v>
      </c>
      <c r="L48" s="71" t="s">
        <v>16</v>
      </c>
      <c r="M48" s="71" t="s">
        <v>11</v>
      </c>
      <c r="N48" s="71" t="s">
        <v>190</v>
      </c>
    </row>
    <row r="49" spans="1:17" ht="15.75" thickBot="1" x14ac:dyDescent="0.3">
      <c r="A49" s="72" t="s">
        <v>444</v>
      </c>
      <c r="B49" s="70" t="s">
        <v>445</v>
      </c>
      <c r="C49" s="71" t="str">
        <f>IFERROR(VLOOKUP($E49,#REF!,C$1,FALSE),"")</f>
        <v/>
      </c>
      <c r="D49" s="71" t="s">
        <v>17</v>
      </c>
      <c r="E49" s="83" t="s">
        <v>60</v>
      </c>
      <c r="F49" s="71" t="s">
        <v>15</v>
      </c>
      <c r="G49" s="100" t="s">
        <v>14</v>
      </c>
      <c r="H49" s="100" t="s">
        <v>14</v>
      </c>
      <c r="I49" s="100" t="s">
        <v>13</v>
      </c>
      <c r="J49" s="100" t="s">
        <v>14</v>
      </c>
      <c r="K49" s="100" t="s">
        <v>13</v>
      </c>
      <c r="L49" s="71" t="s">
        <v>10</v>
      </c>
      <c r="M49" s="71" t="s">
        <v>11</v>
      </c>
      <c r="N49" s="71" t="s">
        <v>186</v>
      </c>
      <c r="Q49" s="83"/>
    </row>
    <row r="50" spans="1:17" ht="15.75" thickBot="1" x14ac:dyDescent="0.3">
      <c r="A50" s="76" t="s">
        <v>446</v>
      </c>
      <c r="B50" s="70" t="s">
        <v>447</v>
      </c>
      <c r="C50" s="71" t="str">
        <f>IFERROR(VLOOKUP($E50,#REF!,C$1,FALSE),"")</f>
        <v/>
      </c>
      <c r="D50" s="71" t="s">
        <v>17</v>
      </c>
      <c r="E50" s="71" t="s">
        <v>73</v>
      </c>
      <c r="F50" s="71" t="s">
        <v>15</v>
      </c>
      <c r="G50" s="100" t="s">
        <v>14</v>
      </c>
      <c r="H50" s="100" t="s">
        <v>13</v>
      </c>
      <c r="I50" s="100">
        <v>2.5</v>
      </c>
      <c r="J50" s="100" t="s">
        <v>14</v>
      </c>
      <c r="K50" s="100">
        <v>2.7</v>
      </c>
      <c r="L50" s="71" t="s">
        <v>16</v>
      </c>
      <c r="M50" s="71" t="s">
        <v>11</v>
      </c>
      <c r="N50" s="71" t="s">
        <v>190</v>
      </c>
      <c r="Q50" s="83"/>
    </row>
    <row r="51" spans="1:17" ht="15.75" thickBot="1" x14ac:dyDescent="0.3">
      <c r="A51" s="72" t="s">
        <v>448</v>
      </c>
      <c r="B51" s="70" t="s">
        <v>379</v>
      </c>
      <c r="C51" s="71" t="str">
        <f>IFERROR(VLOOKUP($E51,#REF!,C$1,FALSE),"")</f>
        <v/>
      </c>
      <c r="D51" s="71" t="s">
        <v>17</v>
      </c>
      <c r="E51" s="71" t="s">
        <v>25</v>
      </c>
      <c r="F51" s="71" t="s">
        <v>15</v>
      </c>
      <c r="G51" s="100">
        <v>2.6</v>
      </c>
      <c r="H51" s="100">
        <v>2.8</v>
      </c>
      <c r="I51" s="100">
        <v>2.4</v>
      </c>
      <c r="J51" s="100">
        <v>2.7</v>
      </c>
      <c r="K51" s="100">
        <v>2.7</v>
      </c>
      <c r="L51" s="71" t="s">
        <v>16</v>
      </c>
      <c r="M51" s="71" t="s">
        <v>11</v>
      </c>
      <c r="N51" s="71" t="s">
        <v>190</v>
      </c>
    </row>
    <row r="52" spans="1:17" ht="15.75" thickBot="1" x14ac:dyDescent="0.3">
      <c r="A52" s="72" t="s">
        <v>449</v>
      </c>
      <c r="B52" s="70" t="s">
        <v>379</v>
      </c>
      <c r="C52" s="71" t="str">
        <f>IFERROR(VLOOKUP($E52,#REF!,C$1,FALSE),"")</f>
        <v/>
      </c>
      <c r="D52" s="71" t="s">
        <v>17</v>
      </c>
      <c r="E52" s="71" t="s">
        <v>112</v>
      </c>
      <c r="F52" s="71" t="s">
        <v>15</v>
      </c>
      <c r="G52" s="100" t="s">
        <v>13</v>
      </c>
      <c r="H52" s="100" t="s">
        <v>13</v>
      </c>
      <c r="I52" s="100" t="s">
        <v>12</v>
      </c>
      <c r="J52" s="100" t="s">
        <v>13</v>
      </c>
      <c r="K52" s="100" t="s">
        <v>13</v>
      </c>
      <c r="L52" s="71" t="s">
        <v>18</v>
      </c>
      <c r="M52" s="71" t="s">
        <v>11</v>
      </c>
      <c r="N52" s="71" t="s">
        <v>191</v>
      </c>
    </row>
    <row r="53" spans="1:17" ht="15.75" thickBot="1" x14ac:dyDescent="0.3">
      <c r="A53" s="72" t="s">
        <v>450</v>
      </c>
      <c r="B53" s="70" t="s">
        <v>451</v>
      </c>
      <c r="C53" s="71" t="str">
        <f>IFERROR(VLOOKUP($E53,#REF!,C$1,FALSE),"")</f>
        <v/>
      </c>
      <c r="D53" s="71" t="s">
        <v>17</v>
      </c>
      <c r="E53" s="71" t="s">
        <v>23</v>
      </c>
      <c r="F53" s="71" t="s">
        <v>15</v>
      </c>
      <c r="G53" s="100">
        <v>2.6</v>
      </c>
      <c r="H53" s="100">
        <v>2.6</v>
      </c>
      <c r="I53" s="100">
        <v>2.5</v>
      </c>
      <c r="J53" s="100">
        <v>2.9</v>
      </c>
      <c r="K53" s="100">
        <v>2.7</v>
      </c>
      <c r="L53" s="71" t="s">
        <v>10</v>
      </c>
      <c r="M53" s="71" t="s">
        <v>11</v>
      </c>
      <c r="N53" s="71" t="s">
        <v>190</v>
      </c>
    </row>
    <row r="54" spans="1:17" ht="15.75" thickBot="1" x14ac:dyDescent="0.3">
      <c r="A54" s="72" t="s">
        <v>452</v>
      </c>
      <c r="B54" s="70" t="s">
        <v>379</v>
      </c>
      <c r="C54" s="71" t="str">
        <f>IFERROR(VLOOKUP($E54,#REF!,C$1,FALSE),"")</f>
        <v/>
      </c>
      <c r="D54" s="71" t="s">
        <v>17</v>
      </c>
      <c r="E54" s="71" t="s">
        <v>23</v>
      </c>
      <c r="F54" s="71" t="s">
        <v>15</v>
      </c>
      <c r="G54" s="100">
        <v>2.6</v>
      </c>
      <c r="H54" s="100">
        <v>2.6</v>
      </c>
      <c r="I54" s="100">
        <v>2.5</v>
      </c>
      <c r="J54" s="100">
        <v>2.9</v>
      </c>
      <c r="K54" s="100">
        <v>2.7</v>
      </c>
      <c r="L54" s="71" t="s">
        <v>10</v>
      </c>
      <c r="M54" s="71" t="s">
        <v>11</v>
      </c>
      <c r="N54" s="71" t="s">
        <v>190</v>
      </c>
    </row>
    <row r="55" spans="1:17" ht="15.75" thickBot="1" x14ac:dyDescent="0.3">
      <c r="A55" s="72" t="s">
        <v>453</v>
      </c>
      <c r="B55" s="70" t="s">
        <v>379</v>
      </c>
      <c r="C55" s="71" t="str">
        <f>IFERROR(VLOOKUP($E55,#REF!,C$1,FALSE),"")</f>
        <v/>
      </c>
      <c r="D55" s="71" t="s">
        <v>17</v>
      </c>
      <c r="E55" s="71" t="s">
        <v>23</v>
      </c>
      <c r="F55" s="71" t="s">
        <v>15</v>
      </c>
      <c r="G55" s="100">
        <v>2.6</v>
      </c>
      <c r="H55" s="100">
        <v>2.6</v>
      </c>
      <c r="I55" s="100">
        <v>2.5</v>
      </c>
      <c r="J55" s="100">
        <v>2.9</v>
      </c>
      <c r="K55" s="100">
        <v>2.7</v>
      </c>
      <c r="L55" s="71" t="s">
        <v>10</v>
      </c>
      <c r="M55" s="71" t="s">
        <v>11</v>
      </c>
      <c r="N55" s="71" t="s">
        <v>190</v>
      </c>
    </row>
    <row r="56" spans="1:17" ht="15.75" thickBot="1" x14ac:dyDescent="0.3">
      <c r="A56" s="72" t="s">
        <v>454</v>
      </c>
      <c r="B56" s="70" t="s">
        <v>379</v>
      </c>
      <c r="C56" s="71" t="str">
        <f>IFERROR(VLOOKUP($E56,#REF!,C$1,FALSE),"")</f>
        <v/>
      </c>
      <c r="D56" s="71" t="s">
        <v>17</v>
      </c>
      <c r="E56" s="71" t="s">
        <v>49</v>
      </c>
      <c r="F56" s="71" t="s">
        <v>15</v>
      </c>
      <c r="G56" s="100" t="s">
        <v>14</v>
      </c>
      <c r="H56" s="100" t="s">
        <v>14</v>
      </c>
      <c r="I56" s="100">
        <v>2.5</v>
      </c>
      <c r="J56" s="100" t="s">
        <v>14</v>
      </c>
      <c r="K56" s="100">
        <v>2.9</v>
      </c>
      <c r="L56" s="71" t="s">
        <v>16</v>
      </c>
      <c r="M56" s="71" t="s">
        <v>11</v>
      </c>
      <c r="N56" s="71" t="s">
        <v>190</v>
      </c>
    </row>
    <row r="57" spans="1:17" ht="15.75" thickBot="1" x14ac:dyDescent="0.3">
      <c r="A57" s="72" t="s">
        <v>455</v>
      </c>
      <c r="B57" s="70" t="s">
        <v>379</v>
      </c>
      <c r="C57" s="71" t="str">
        <f>IFERROR(VLOOKUP($E57,#REF!,C$1,FALSE),"")</f>
        <v/>
      </c>
      <c r="D57" s="71" t="s">
        <v>17</v>
      </c>
      <c r="E57" s="71" t="s">
        <v>23</v>
      </c>
      <c r="F57" s="71" t="s">
        <v>15</v>
      </c>
      <c r="G57" s="100">
        <v>2.6</v>
      </c>
      <c r="H57" s="100">
        <v>2.6</v>
      </c>
      <c r="I57" s="100">
        <v>2.5</v>
      </c>
      <c r="J57" s="100">
        <v>2.9</v>
      </c>
      <c r="K57" s="100">
        <v>2.7</v>
      </c>
      <c r="L57" s="71" t="s">
        <v>10</v>
      </c>
      <c r="M57" s="71" t="s">
        <v>11</v>
      </c>
      <c r="N57" s="71" t="s">
        <v>190</v>
      </c>
    </row>
    <row r="58" spans="1:17" ht="15.75" thickBot="1" x14ac:dyDescent="0.3">
      <c r="A58" s="72" t="s">
        <v>456</v>
      </c>
      <c r="B58" s="70" t="s">
        <v>379</v>
      </c>
      <c r="C58" s="71" t="str">
        <f>IFERROR(VLOOKUP($E58,#REF!,C$1,FALSE),"")</f>
        <v/>
      </c>
      <c r="D58" s="71" t="s">
        <v>17</v>
      </c>
      <c r="E58" s="71" t="s">
        <v>23</v>
      </c>
      <c r="F58" s="71" t="s">
        <v>15</v>
      </c>
      <c r="G58" s="100">
        <v>2.6</v>
      </c>
      <c r="H58" s="100">
        <v>2.6</v>
      </c>
      <c r="I58" s="100">
        <v>2.5</v>
      </c>
      <c r="J58" s="100">
        <v>2.9</v>
      </c>
      <c r="K58" s="100">
        <v>2.7</v>
      </c>
      <c r="L58" s="71" t="s">
        <v>10</v>
      </c>
      <c r="M58" s="71" t="s">
        <v>11</v>
      </c>
      <c r="N58" s="71" t="s">
        <v>190</v>
      </c>
    </row>
    <row r="59" spans="1:17" ht="15.75" thickBot="1" x14ac:dyDescent="0.3">
      <c r="A59" s="72" t="s">
        <v>457</v>
      </c>
      <c r="B59" s="70" t="s">
        <v>379</v>
      </c>
      <c r="C59" s="71" t="str">
        <f>IFERROR(VLOOKUP($E59,#REF!,C$1,FALSE),"")</f>
        <v/>
      </c>
      <c r="D59" s="71" t="s">
        <v>17</v>
      </c>
      <c r="E59" s="71" t="s">
        <v>23</v>
      </c>
      <c r="F59" s="71" t="s">
        <v>15</v>
      </c>
      <c r="G59" s="100">
        <v>2.6</v>
      </c>
      <c r="H59" s="100">
        <v>2.6</v>
      </c>
      <c r="I59" s="100">
        <v>2.5</v>
      </c>
      <c r="J59" s="100">
        <v>2.9</v>
      </c>
      <c r="K59" s="100">
        <v>2.7</v>
      </c>
      <c r="L59" s="71" t="s">
        <v>10</v>
      </c>
      <c r="M59" s="71" t="s">
        <v>11</v>
      </c>
      <c r="N59" s="71" t="s">
        <v>190</v>
      </c>
    </row>
    <row r="60" spans="1:17" ht="15.75" thickBot="1" x14ac:dyDescent="0.3">
      <c r="A60" s="72" t="s">
        <v>458</v>
      </c>
      <c r="B60" s="70" t="s">
        <v>379</v>
      </c>
      <c r="C60" s="71" t="str">
        <f>IFERROR(VLOOKUP($E60,#REF!,C$1,FALSE),"")</f>
        <v/>
      </c>
      <c r="D60" s="71" t="s">
        <v>32</v>
      </c>
      <c r="E60" s="71" t="s">
        <v>118</v>
      </c>
      <c r="F60" s="71" t="s">
        <v>15</v>
      </c>
      <c r="G60" s="100" t="s">
        <v>12</v>
      </c>
      <c r="H60" s="100" t="s">
        <v>12</v>
      </c>
      <c r="I60" s="100" t="s">
        <v>547</v>
      </c>
      <c r="J60" s="100" t="s">
        <v>13</v>
      </c>
      <c r="K60" s="100" t="s">
        <v>13</v>
      </c>
      <c r="L60" s="71" t="s">
        <v>18</v>
      </c>
      <c r="M60" s="71" t="s">
        <v>11</v>
      </c>
      <c r="N60" s="71" t="s">
        <v>191</v>
      </c>
    </row>
    <row r="61" spans="1:17" ht="15.75" thickBot="1" x14ac:dyDescent="0.3">
      <c r="A61" s="72" t="s">
        <v>459</v>
      </c>
      <c r="B61" s="70" t="s">
        <v>379</v>
      </c>
      <c r="C61" s="71" t="str">
        <f>IFERROR(VLOOKUP($E61,#REF!,C$1,FALSE),"")</f>
        <v/>
      </c>
      <c r="D61" s="71" t="s">
        <v>26</v>
      </c>
      <c r="E61" s="71" t="s">
        <v>86</v>
      </c>
      <c r="F61" s="71" t="s">
        <v>15</v>
      </c>
      <c r="G61" s="100" t="s">
        <v>14</v>
      </c>
      <c r="H61" s="100">
        <v>2.4</v>
      </c>
      <c r="I61" s="100">
        <v>2.6</v>
      </c>
      <c r="J61" s="100" t="s">
        <v>14</v>
      </c>
      <c r="K61" s="100">
        <v>2.6</v>
      </c>
      <c r="L61" s="71" t="s">
        <v>10</v>
      </c>
      <c r="M61" s="71" t="s">
        <v>11</v>
      </c>
      <c r="N61" s="71" t="s">
        <v>190</v>
      </c>
    </row>
    <row r="62" spans="1:17" ht="15.75" thickBot="1" x14ac:dyDescent="0.3">
      <c r="A62" s="72" t="s">
        <v>460</v>
      </c>
      <c r="B62" s="70" t="s">
        <v>461</v>
      </c>
      <c r="C62" s="71" t="str">
        <f>IFERROR(VLOOKUP($E62,#REF!,C$1,FALSE),"")</f>
        <v/>
      </c>
      <c r="D62" s="71" t="s">
        <v>32</v>
      </c>
      <c r="E62" s="71" t="s">
        <v>132</v>
      </c>
      <c r="F62" s="71" t="s">
        <v>15</v>
      </c>
      <c r="G62" s="100" t="s">
        <v>13</v>
      </c>
      <c r="H62" s="100" t="s">
        <v>12</v>
      </c>
      <c r="I62" s="100" t="s">
        <v>12</v>
      </c>
      <c r="J62" s="100" t="s">
        <v>13</v>
      </c>
      <c r="K62" s="100" t="s">
        <v>13</v>
      </c>
      <c r="L62" s="71" t="s">
        <v>18</v>
      </c>
      <c r="M62" s="71" t="s">
        <v>11</v>
      </c>
      <c r="N62" s="71" t="s">
        <v>191</v>
      </c>
    </row>
    <row r="63" spans="1:17" ht="15.75" thickBot="1" x14ac:dyDescent="0.3">
      <c r="A63" s="72" t="s">
        <v>462</v>
      </c>
      <c r="B63" s="70" t="s">
        <v>463</v>
      </c>
      <c r="C63" s="71" t="str">
        <f>IFERROR(VLOOKUP($E63,#REF!,C$1,FALSE),"")</f>
        <v/>
      </c>
      <c r="D63" s="71" t="s">
        <v>17</v>
      </c>
      <c r="E63" s="71" t="s">
        <v>23</v>
      </c>
      <c r="F63" s="71" t="s">
        <v>15</v>
      </c>
      <c r="G63" s="100">
        <v>2.6</v>
      </c>
      <c r="H63" s="100">
        <v>2.6</v>
      </c>
      <c r="I63" s="100">
        <v>2.5</v>
      </c>
      <c r="J63" s="100">
        <v>2.9</v>
      </c>
      <c r="K63" s="100">
        <v>2.7</v>
      </c>
      <c r="L63" s="71" t="s">
        <v>10</v>
      </c>
      <c r="M63" s="71" t="s">
        <v>11</v>
      </c>
      <c r="N63" s="71" t="s">
        <v>190</v>
      </c>
    </row>
    <row r="64" spans="1:17" ht="15.75" thickBot="1" x14ac:dyDescent="0.3">
      <c r="A64" s="69" t="s">
        <v>464</v>
      </c>
      <c r="B64" s="70" t="s">
        <v>465</v>
      </c>
      <c r="C64" s="71" t="str">
        <f>IFERROR(VLOOKUP($E64,#REF!,C$1,FALSE),"")</f>
        <v/>
      </c>
      <c r="D64" s="71" t="s">
        <v>32</v>
      </c>
      <c r="E64" s="71" t="s">
        <v>120</v>
      </c>
      <c r="F64" s="71" t="s">
        <v>15</v>
      </c>
      <c r="G64" s="100" t="s">
        <v>13</v>
      </c>
      <c r="H64" s="100" t="s">
        <v>13</v>
      </c>
      <c r="I64" s="100" t="s">
        <v>12</v>
      </c>
      <c r="J64" s="100" t="s">
        <v>13</v>
      </c>
      <c r="K64" s="100" t="s">
        <v>13</v>
      </c>
      <c r="L64" s="71" t="s">
        <v>18</v>
      </c>
      <c r="M64" s="71" t="s">
        <v>11</v>
      </c>
      <c r="N64" s="71" t="s">
        <v>191</v>
      </c>
    </row>
    <row r="65" spans="1:14" ht="15.75" thickBot="1" x14ac:dyDescent="0.3">
      <c r="A65" s="72" t="s">
        <v>466</v>
      </c>
      <c r="B65" s="70" t="s">
        <v>465</v>
      </c>
      <c r="C65" s="71" t="str">
        <f>IFERROR(VLOOKUP($E65,#REF!,C$1,FALSE),"")</f>
        <v/>
      </c>
      <c r="D65" s="71" t="s">
        <v>17</v>
      </c>
      <c r="E65" s="71" t="s">
        <v>66</v>
      </c>
      <c r="F65" s="71" t="s">
        <v>15</v>
      </c>
      <c r="G65" s="100">
        <v>2.9</v>
      </c>
      <c r="H65" s="100">
        <v>2.4</v>
      </c>
      <c r="I65" s="100">
        <v>2.4</v>
      </c>
      <c r="J65" s="100">
        <v>2.9</v>
      </c>
      <c r="K65" s="100">
        <v>2.5</v>
      </c>
      <c r="L65" s="71" t="s">
        <v>10</v>
      </c>
      <c r="M65" s="71" t="s">
        <v>11</v>
      </c>
      <c r="N65" s="71" t="s">
        <v>190</v>
      </c>
    </row>
    <row r="66" spans="1:14" ht="15.75" thickBot="1" x14ac:dyDescent="0.3">
      <c r="A66" s="72" t="s">
        <v>467</v>
      </c>
      <c r="B66" s="70" t="s">
        <v>465</v>
      </c>
      <c r="C66" s="71" t="str">
        <f>IFERROR(VLOOKUP($E66,#REF!,C$1,FALSE),"")</f>
        <v/>
      </c>
      <c r="D66" s="71" t="s">
        <v>17</v>
      </c>
      <c r="E66" s="71" t="s">
        <v>66</v>
      </c>
      <c r="F66" s="71" t="s">
        <v>15</v>
      </c>
      <c r="G66" s="100">
        <v>2.9</v>
      </c>
      <c r="H66" s="100">
        <v>2.4</v>
      </c>
      <c r="I66" s="100">
        <v>2.4</v>
      </c>
      <c r="J66" s="100">
        <v>2.9</v>
      </c>
      <c r="K66" s="100">
        <v>2.5</v>
      </c>
      <c r="L66" s="71" t="s">
        <v>10</v>
      </c>
      <c r="M66" s="71" t="s">
        <v>11</v>
      </c>
      <c r="N66" s="71" t="s">
        <v>190</v>
      </c>
    </row>
    <row r="67" spans="1:14" ht="15.75" thickBot="1" x14ac:dyDescent="0.3">
      <c r="A67" s="72" t="s">
        <v>468</v>
      </c>
      <c r="B67" s="70" t="s">
        <v>469</v>
      </c>
      <c r="C67" s="71" t="str">
        <f>IFERROR(VLOOKUP($E67,#REF!,C$1,FALSE),"")</f>
        <v/>
      </c>
      <c r="D67" s="71" t="s">
        <v>17</v>
      </c>
      <c r="E67" s="71" t="s">
        <v>105</v>
      </c>
      <c r="F67" s="71" t="s">
        <v>15</v>
      </c>
      <c r="G67" s="100">
        <v>2.2000000000000002</v>
      </c>
      <c r="H67" s="100">
        <v>2.6</v>
      </c>
      <c r="I67" s="100">
        <v>2.5</v>
      </c>
      <c r="J67" s="100" t="s">
        <v>14</v>
      </c>
      <c r="K67" s="100">
        <v>2.5</v>
      </c>
      <c r="L67" s="71" t="s">
        <v>10</v>
      </c>
      <c r="M67" s="71" t="s">
        <v>11</v>
      </c>
      <c r="N67" s="71" t="s">
        <v>190</v>
      </c>
    </row>
    <row r="68" spans="1:14" ht="15.75" thickBot="1" x14ac:dyDescent="0.3">
      <c r="A68" s="69" t="s">
        <v>470</v>
      </c>
      <c r="B68" s="70" t="s">
        <v>471</v>
      </c>
      <c r="C68" s="71" t="str">
        <f>IFERROR(VLOOKUP($E68,#REF!,C$1,FALSE),"")</f>
        <v/>
      </c>
      <c r="D68" s="71" t="s">
        <v>17</v>
      </c>
      <c r="E68" s="71" t="s">
        <v>105</v>
      </c>
      <c r="F68" s="71" t="s">
        <v>15</v>
      </c>
      <c r="G68" s="100">
        <v>2.2000000000000002</v>
      </c>
      <c r="H68" s="100">
        <v>2.6</v>
      </c>
      <c r="I68" s="100">
        <v>2.5</v>
      </c>
      <c r="J68" s="100" t="s">
        <v>14</v>
      </c>
      <c r="K68" s="100">
        <v>2.5</v>
      </c>
      <c r="L68" s="71" t="s">
        <v>10</v>
      </c>
      <c r="M68" s="71" t="s">
        <v>11</v>
      </c>
      <c r="N68" s="71" t="s">
        <v>190</v>
      </c>
    </row>
    <row r="69" spans="1:14" ht="15.75" thickBot="1" x14ac:dyDescent="0.3">
      <c r="A69" s="72" t="s">
        <v>472</v>
      </c>
      <c r="B69" s="70" t="s">
        <v>473</v>
      </c>
      <c r="C69" s="71" t="str">
        <f>IFERROR(VLOOKUP($E69,#REF!,C$1,FALSE),"")</f>
        <v/>
      </c>
      <c r="D69" s="71" t="s">
        <v>21</v>
      </c>
      <c r="E69" s="71" t="s">
        <v>71</v>
      </c>
      <c r="F69" s="71" t="s">
        <v>15</v>
      </c>
      <c r="G69" s="100">
        <v>1.24</v>
      </c>
      <c r="H69" s="100">
        <v>1.47</v>
      </c>
      <c r="I69" s="100">
        <v>1.57</v>
      </c>
      <c r="J69" s="100">
        <v>1.99</v>
      </c>
      <c r="K69" s="100">
        <v>1.56</v>
      </c>
      <c r="L69" s="71" t="s">
        <v>16</v>
      </c>
      <c r="M69" s="71" t="s">
        <v>11</v>
      </c>
      <c r="N69" s="71" t="s">
        <v>188</v>
      </c>
    </row>
    <row r="70" spans="1:14" ht="15.75" thickBot="1" x14ac:dyDescent="0.3">
      <c r="A70" s="72" t="s">
        <v>474</v>
      </c>
      <c r="B70" s="70" t="s">
        <v>379</v>
      </c>
      <c r="C70" s="71" t="str">
        <f>IFERROR(VLOOKUP($E70,#REF!,C$1,FALSE),"")</f>
        <v/>
      </c>
      <c r="D70" s="71" t="s">
        <v>17</v>
      </c>
      <c r="E70" s="71" t="s">
        <v>23</v>
      </c>
      <c r="F70" s="71" t="s">
        <v>15</v>
      </c>
      <c r="G70" s="100">
        <v>2.6</v>
      </c>
      <c r="H70" s="100">
        <v>2.6</v>
      </c>
      <c r="I70" s="100">
        <v>2.5</v>
      </c>
      <c r="J70" s="100">
        <v>2.9</v>
      </c>
      <c r="K70" s="100">
        <v>2.7</v>
      </c>
      <c r="L70" s="71" t="s">
        <v>10</v>
      </c>
      <c r="M70" s="71" t="s">
        <v>11</v>
      </c>
      <c r="N70" s="71" t="s">
        <v>190</v>
      </c>
    </row>
    <row r="71" spans="1:14" ht="15.75" thickBot="1" x14ac:dyDescent="0.3">
      <c r="A71" s="72" t="s">
        <v>475</v>
      </c>
      <c r="B71" s="70" t="s">
        <v>476</v>
      </c>
      <c r="C71" s="71" t="str">
        <f>IFERROR(VLOOKUP($E71,#REF!,C$1,FALSE),"")</f>
        <v/>
      </c>
      <c r="D71" s="71" t="s">
        <v>17</v>
      </c>
      <c r="E71" s="71" t="s">
        <v>119</v>
      </c>
      <c r="F71" s="71" t="s">
        <v>15</v>
      </c>
      <c r="G71" s="100" t="s">
        <v>13</v>
      </c>
      <c r="H71" s="100" t="s">
        <v>13</v>
      </c>
      <c r="I71" s="100" t="s">
        <v>12</v>
      </c>
      <c r="J71" s="100" t="s">
        <v>13</v>
      </c>
      <c r="K71" s="100" t="s">
        <v>13</v>
      </c>
      <c r="L71" s="71" t="s">
        <v>18</v>
      </c>
      <c r="M71" s="71" t="s">
        <v>11</v>
      </c>
      <c r="N71" s="71" t="s">
        <v>191</v>
      </c>
    </row>
    <row r="72" spans="1:14" ht="15.75" thickBot="1" x14ac:dyDescent="0.3">
      <c r="A72" s="72" t="s">
        <v>477</v>
      </c>
      <c r="B72" s="70" t="s">
        <v>478</v>
      </c>
      <c r="C72" s="71" t="str">
        <f>IFERROR(VLOOKUP($E72,#REF!,C$1,FALSE),"")</f>
        <v/>
      </c>
      <c r="D72" s="71" t="s">
        <v>17</v>
      </c>
      <c r="E72" s="71" t="s">
        <v>23</v>
      </c>
      <c r="F72" s="71" t="s">
        <v>15</v>
      </c>
      <c r="G72" s="100">
        <v>2.6</v>
      </c>
      <c r="H72" s="100">
        <v>2.6</v>
      </c>
      <c r="I72" s="100">
        <v>2.5</v>
      </c>
      <c r="J72" s="100">
        <v>2.9</v>
      </c>
      <c r="K72" s="100">
        <v>2.7</v>
      </c>
      <c r="L72" s="71" t="s">
        <v>10</v>
      </c>
      <c r="M72" s="71" t="s">
        <v>11</v>
      </c>
      <c r="N72" s="71" t="s">
        <v>190</v>
      </c>
    </row>
    <row r="73" spans="1:14" ht="15.75" thickBot="1" x14ac:dyDescent="0.3">
      <c r="A73" s="74" t="s">
        <v>479</v>
      </c>
      <c r="B73" s="70" t="s">
        <v>480</v>
      </c>
      <c r="C73" s="71" t="str">
        <f>IFERROR(VLOOKUP($E73,#REF!,C$1,FALSE),"")</f>
        <v/>
      </c>
      <c r="D73" s="71" t="s">
        <v>17</v>
      </c>
      <c r="E73" s="71" t="s">
        <v>121</v>
      </c>
      <c r="F73" s="71" t="s">
        <v>15</v>
      </c>
      <c r="G73" s="100" t="s">
        <v>13</v>
      </c>
      <c r="H73" s="100" t="s">
        <v>13</v>
      </c>
      <c r="I73" s="100" t="s">
        <v>12</v>
      </c>
      <c r="J73" s="100" t="s">
        <v>13</v>
      </c>
      <c r="K73" s="100" t="s">
        <v>13</v>
      </c>
      <c r="L73" s="71" t="s">
        <v>18</v>
      </c>
      <c r="M73" s="71" t="s">
        <v>11</v>
      </c>
      <c r="N73" s="71" t="s">
        <v>191</v>
      </c>
    </row>
    <row r="74" spans="1:14" ht="15.75" thickBot="1" x14ac:dyDescent="0.3">
      <c r="A74" s="72" t="s">
        <v>481</v>
      </c>
      <c r="B74" s="70" t="s">
        <v>379</v>
      </c>
      <c r="C74" s="71" t="str">
        <f>IFERROR(VLOOKUP($E74,#REF!,C$1,FALSE),"")</f>
        <v/>
      </c>
      <c r="D74" s="71" t="s">
        <v>32</v>
      </c>
      <c r="E74" s="71" t="s">
        <v>117</v>
      </c>
      <c r="F74" s="71" t="s">
        <v>15</v>
      </c>
      <c r="G74" s="100" t="s">
        <v>12</v>
      </c>
      <c r="H74" s="100" t="s">
        <v>12</v>
      </c>
      <c r="I74" s="100" t="s">
        <v>12</v>
      </c>
      <c r="J74" s="100" t="s">
        <v>13</v>
      </c>
      <c r="K74" s="100" t="s">
        <v>13</v>
      </c>
      <c r="L74" s="71" t="s">
        <v>18</v>
      </c>
      <c r="M74" s="71" t="s">
        <v>11</v>
      </c>
      <c r="N74" s="71" t="s">
        <v>191</v>
      </c>
    </row>
    <row r="75" spans="1:14" ht="15.75" thickBot="1" x14ac:dyDescent="0.3">
      <c r="A75" s="72" t="s">
        <v>482</v>
      </c>
      <c r="B75" s="70" t="s">
        <v>379</v>
      </c>
      <c r="C75" s="71" t="str">
        <f>IFERROR(VLOOKUP($E75,#REF!,C$1,FALSE),"")</f>
        <v/>
      </c>
      <c r="D75" s="71" t="s">
        <v>17</v>
      </c>
      <c r="E75" s="71" t="s">
        <v>23</v>
      </c>
      <c r="F75" s="71" t="s">
        <v>15</v>
      </c>
      <c r="G75" s="100">
        <v>2.6</v>
      </c>
      <c r="H75" s="100">
        <v>2.6</v>
      </c>
      <c r="I75" s="100">
        <v>2.5</v>
      </c>
      <c r="J75" s="100">
        <v>2.9</v>
      </c>
      <c r="K75" s="100">
        <v>2.7</v>
      </c>
      <c r="L75" s="71" t="s">
        <v>10</v>
      </c>
      <c r="M75" s="71" t="s">
        <v>11</v>
      </c>
      <c r="N75" s="71" t="s">
        <v>190</v>
      </c>
    </row>
    <row r="76" spans="1:14" ht="15.75" thickBot="1" x14ac:dyDescent="0.3">
      <c r="A76" s="72" t="s">
        <v>238</v>
      </c>
      <c r="B76" s="70" t="s">
        <v>483</v>
      </c>
      <c r="C76" s="71" t="str">
        <f>IFERROR(VLOOKUP($E76,#REF!,C$1,FALSE),"")</f>
        <v/>
      </c>
      <c r="D76" s="71" t="s">
        <v>32</v>
      </c>
      <c r="E76" s="71" t="s">
        <v>108</v>
      </c>
      <c r="F76" s="71" t="s">
        <v>15</v>
      </c>
      <c r="G76" s="100" t="s">
        <v>13</v>
      </c>
      <c r="H76" s="100" t="s">
        <v>13</v>
      </c>
      <c r="I76" s="100" t="s">
        <v>12</v>
      </c>
      <c r="J76" s="100" t="s">
        <v>13</v>
      </c>
      <c r="K76" s="100" t="s">
        <v>13</v>
      </c>
      <c r="L76" s="71" t="s">
        <v>18</v>
      </c>
      <c r="M76" s="71" t="s">
        <v>11</v>
      </c>
      <c r="N76" s="71" t="s">
        <v>191</v>
      </c>
    </row>
    <row r="77" spans="1:14" ht="15.75" thickBot="1" x14ac:dyDescent="0.3">
      <c r="A77" s="71" t="s">
        <v>484</v>
      </c>
      <c r="B77" s="70" t="s">
        <v>379</v>
      </c>
      <c r="C77" s="71" t="str">
        <f>IFERROR(VLOOKUP($E77,#REF!,C$1,FALSE),"")</f>
        <v/>
      </c>
      <c r="D77" s="71" t="s">
        <v>17</v>
      </c>
      <c r="E77" s="71" t="s">
        <v>56</v>
      </c>
      <c r="F77" s="71" t="s">
        <v>15</v>
      </c>
      <c r="G77" s="100">
        <v>2.1</v>
      </c>
      <c r="H77" s="100">
        <v>3.1</v>
      </c>
      <c r="I77" s="100">
        <v>2.5</v>
      </c>
      <c r="J77" s="100" t="s">
        <v>14</v>
      </c>
      <c r="K77" s="100">
        <v>2.5</v>
      </c>
      <c r="L77" s="71" t="s">
        <v>10</v>
      </c>
      <c r="M77" s="71" t="s">
        <v>11</v>
      </c>
      <c r="N77" s="71" t="s">
        <v>190</v>
      </c>
    </row>
    <row r="78" spans="1:14" ht="15.75" thickBot="1" x14ac:dyDescent="0.3">
      <c r="A78" s="72" t="s">
        <v>485</v>
      </c>
      <c r="B78" s="70" t="s">
        <v>486</v>
      </c>
      <c r="C78" s="71" t="str">
        <f>IFERROR(VLOOKUP($E78,#REF!,C$1,FALSE),"")</f>
        <v/>
      </c>
      <c r="D78" s="71" t="s">
        <v>32</v>
      </c>
      <c r="E78" s="71" t="s">
        <v>122</v>
      </c>
      <c r="F78" s="71" t="s">
        <v>15</v>
      </c>
      <c r="G78" s="100" t="s">
        <v>13</v>
      </c>
      <c r="H78" s="100" t="s">
        <v>13</v>
      </c>
      <c r="I78" s="100" t="s">
        <v>12</v>
      </c>
      <c r="J78" s="100" t="s">
        <v>13</v>
      </c>
      <c r="K78" s="100" t="s">
        <v>13</v>
      </c>
      <c r="L78" s="71" t="s">
        <v>18</v>
      </c>
      <c r="M78" s="71" t="s">
        <v>11</v>
      </c>
      <c r="N78" s="71" t="s">
        <v>191</v>
      </c>
    </row>
    <row r="79" spans="1:14" ht="15.75" thickBot="1" x14ac:dyDescent="0.3">
      <c r="A79" s="72" t="s">
        <v>487</v>
      </c>
      <c r="B79" s="70" t="s">
        <v>379</v>
      </c>
      <c r="C79" s="71" t="str">
        <f>IFERROR(VLOOKUP($E79,#REF!,C$1,FALSE),"")</f>
        <v/>
      </c>
      <c r="D79" s="71" t="s">
        <v>17</v>
      </c>
      <c r="E79" s="71" t="s">
        <v>93</v>
      </c>
      <c r="F79" s="71" t="s">
        <v>15</v>
      </c>
      <c r="G79" s="100">
        <v>2.2999999999999998</v>
      </c>
      <c r="H79" s="100" t="s">
        <v>14</v>
      </c>
      <c r="I79" s="100">
        <v>2.5</v>
      </c>
      <c r="J79" s="100" t="s">
        <v>14</v>
      </c>
      <c r="K79" s="100">
        <v>2.6</v>
      </c>
      <c r="L79" s="71" t="s">
        <v>10</v>
      </c>
      <c r="M79" s="71" t="s">
        <v>11</v>
      </c>
      <c r="N79" s="71" t="s">
        <v>190</v>
      </c>
    </row>
    <row r="80" spans="1:14" ht="15.75" thickBot="1" x14ac:dyDescent="0.3">
      <c r="A80" s="72" t="s">
        <v>488</v>
      </c>
      <c r="B80" s="70" t="s">
        <v>379</v>
      </c>
      <c r="C80" s="71" t="str">
        <f>IFERROR(VLOOKUP($E80,#REF!,C$1,FALSE),"")</f>
        <v/>
      </c>
      <c r="D80" s="71" t="s">
        <v>17</v>
      </c>
      <c r="E80" s="71" t="s">
        <v>115</v>
      </c>
      <c r="F80" s="71" t="s">
        <v>15</v>
      </c>
      <c r="G80" s="100">
        <v>2.5</v>
      </c>
      <c r="H80" s="100">
        <v>2.1</v>
      </c>
      <c r="I80" s="100">
        <v>2.5</v>
      </c>
      <c r="J80" s="100">
        <v>2.2999999999999998</v>
      </c>
      <c r="K80" s="100">
        <v>2.2999999999999998</v>
      </c>
      <c r="L80" s="71" t="s">
        <v>10</v>
      </c>
      <c r="M80" s="71" t="s">
        <v>11</v>
      </c>
      <c r="N80" s="71" t="s">
        <v>190</v>
      </c>
    </row>
    <row r="81" spans="1:14" ht="15.75" thickBot="1" x14ac:dyDescent="0.3">
      <c r="A81" s="72" t="s">
        <v>489</v>
      </c>
      <c r="B81" s="70" t="s">
        <v>379</v>
      </c>
      <c r="C81" s="71" t="str">
        <f>IFERROR(VLOOKUP($E81,#REF!,C$1,FALSE),"")</f>
        <v/>
      </c>
      <c r="D81" s="71" t="s">
        <v>17</v>
      </c>
      <c r="E81" s="71" t="s">
        <v>61</v>
      </c>
      <c r="F81" s="71" t="s">
        <v>15</v>
      </c>
      <c r="G81" s="100" t="s">
        <v>13</v>
      </c>
      <c r="H81" s="100" t="s">
        <v>14</v>
      </c>
      <c r="I81" s="100">
        <v>2.5</v>
      </c>
      <c r="J81" s="100" t="s">
        <v>13</v>
      </c>
      <c r="K81" s="100">
        <v>2.5</v>
      </c>
      <c r="L81" s="71" t="s">
        <v>16</v>
      </c>
      <c r="M81" s="71" t="s">
        <v>11</v>
      </c>
      <c r="N81" s="71" t="s">
        <v>190</v>
      </c>
    </row>
    <row r="82" spans="1:14" ht="15.75" thickBot="1" x14ac:dyDescent="0.3">
      <c r="A82" s="72" t="s">
        <v>490</v>
      </c>
      <c r="B82" s="70" t="s">
        <v>379</v>
      </c>
      <c r="C82" s="71" t="str">
        <f>IFERROR(VLOOKUP($E82,#REF!,C$1,FALSE),"")</f>
        <v/>
      </c>
      <c r="D82" s="71" t="s">
        <v>17</v>
      </c>
      <c r="E82" s="82" t="s">
        <v>56</v>
      </c>
      <c r="F82" s="71" t="s">
        <v>15</v>
      </c>
      <c r="G82" s="100">
        <v>2.1</v>
      </c>
      <c r="H82" s="100">
        <v>3.1</v>
      </c>
      <c r="I82" s="100">
        <v>2.5</v>
      </c>
      <c r="J82" s="100" t="s">
        <v>14</v>
      </c>
      <c r="K82" s="100">
        <v>2.5</v>
      </c>
      <c r="L82" s="71" t="s">
        <v>10</v>
      </c>
      <c r="M82" s="71" t="s">
        <v>11</v>
      </c>
      <c r="N82" s="71" t="s">
        <v>190</v>
      </c>
    </row>
    <row r="83" spans="1:14" ht="15.75" thickBot="1" x14ac:dyDescent="0.3">
      <c r="A83" s="69" t="s">
        <v>491</v>
      </c>
      <c r="B83" s="70" t="s">
        <v>379</v>
      </c>
      <c r="C83" s="71" t="str">
        <f>IFERROR(VLOOKUP($E83,#REF!,C$1,FALSE),"")</f>
        <v/>
      </c>
      <c r="D83" s="71" t="s">
        <v>17</v>
      </c>
      <c r="E83" s="71" t="s">
        <v>23</v>
      </c>
      <c r="F83" s="71" t="s">
        <v>15</v>
      </c>
      <c r="G83" s="100">
        <v>2.6</v>
      </c>
      <c r="H83" s="100">
        <v>2.6</v>
      </c>
      <c r="I83" s="100">
        <v>2.5</v>
      </c>
      <c r="J83" s="100">
        <v>2.9</v>
      </c>
      <c r="K83" s="100">
        <v>2.7</v>
      </c>
      <c r="L83" s="71" t="s">
        <v>10</v>
      </c>
      <c r="M83" s="71" t="s">
        <v>11</v>
      </c>
      <c r="N83" s="71" t="s">
        <v>190</v>
      </c>
    </row>
    <row r="84" spans="1:14" ht="15.75" thickBot="1" x14ac:dyDescent="0.3">
      <c r="A84" s="72" t="s">
        <v>492</v>
      </c>
      <c r="B84" s="70" t="s">
        <v>493</v>
      </c>
      <c r="C84" s="71" t="str">
        <f>IFERROR(VLOOKUP($E84,#REF!,C$1,FALSE),"")</f>
        <v/>
      </c>
      <c r="D84" s="71" t="s">
        <v>17</v>
      </c>
      <c r="E84" s="71" t="s">
        <v>23</v>
      </c>
      <c r="F84" s="71" t="s">
        <v>15</v>
      </c>
      <c r="G84" s="100">
        <v>2.6</v>
      </c>
      <c r="H84" s="100">
        <v>2.6</v>
      </c>
      <c r="I84" s="100">
        <v>2.5</v>
      </c>
      <c r="J84" s="100">
        <v>2.9</v>
      </c>
      <c r="K84" s="100">
        <v>2.7</v>
      </c>
      <c r="L84" s="71" t="s">
        <v>10</v>
      </c>
      <c r="M84" s="71" t="s">
        <v>11</v>
      </c>
      <c r="N84" s="71" t="s">
        <v>190</v>
      </c>
    </row>
    <row r="85" spans="1:14" ht="15.75" thickBot="1" x14ac:dyDescent="0.3">
      <c r="A85" s="72" t="s">
        <v>494</v>
      </c>
      <c r="B85" s="70" t="s">
        <v>495</v>
      </c>
      <c r="C85" s="71" t="str">
        <f>IFERROR(VLOOKUP($E85,#REF!,C$1,FALSE),"")</f>
        <v/>
      </c>
      <c r="D85" s="71" t="s">
        <v>17</v>
      </c>
      <c r="E85" s="71" t="s">
        <v>23</v>
      </c>
      <c r="F85" s="71" t="s">
        <v>15</v>
      </c>
      <c r="G85" s="100">
        <v>2.6</v>
      </c>
      <c r="H85" s="100">
        <v>2.6</v>
      </c>
      <c r="I85" s="100">
        <v>2.5</v>
      </c>
      <c r="J85" s="100">
        <v>2.9</v>
      </c>
      <c r="K85" s="100">
        <v>2.7</v>
      </c>
      <c r="L85" s="71" t="s">
        <v>10</v>
      </c>
      <c r="M85" s="71" t="s">
        <v>11</v>
      </c>
      <c r="N85" s="71" t="s">
        <v>190</v>
      </c>
    </row>
    <row r="86" spans="1:14" ht="15.75" thickBot="1" x14ac:dyDescent="0.3">
      <c r="A86" s="72" t="s">
        <v>496</v>
      </c>
      <c r="B86" s="70" t="s">
        <v>379</v>
      </c>
      <c r="C86" s="71" t="str">
        <f>IFERROR(VLOOKUP($E86,#REF!,C$1,FALSE),"")</f>
        <v/>
      </c>
      <c r="D86" s="71" t="s">
        <v>17</v>
      </c>
      <c r="E86" s="71" t="s">
        <v>39</v>
      </c>
      <c r="F86" s="71" t="s">
        <v>15</v>
      </c>
      <c r="G86" s="100">
        <v>2.4</v>
      </c>
      <c r="H86" s="100">
        <v>2.7</v>
      </c>
      <c r="I86" s="100">
        <v>2.5</v>
      </c>
      <c r="J86" s="100">
        <v>2.2000000000000002</v>
      </c>
      <c r="K86" s="100">
        <v>2.4</v>
      </c>
      <c r="L86" s="71" t="s">
        <v>10</v>
      </c>
      <c r="M86" s="71" t="s">
        <v>11</v>
      </c>
      <c r="N86" s="71" t="s">
        <v>190</v>
      </c>
    </row>
    <row r="87" spans="1:14" ht="15.75" thickBot="1" x14ac:dyDescent="0.3">
      <c r="A87" s="69" t="s">
        <v>497</v>
      </c>
      <c r="B87" s="70" t="s">
        <v>379</v>
      </c>
      <c r="C87" s="71" t="str">
        <f>IFERROR(VLOOKUP($E87,#REF!,C$1,FALSE),"")</f>
        <v/>
      </c>
      <c r="D87" s="71" t="s">
        <v>24</v>
      </c>
      <c r="E87" s="71" t="s">
        <v>83</v>
      </c>
      <c r="F87" s="71" t="s">
        <v>15</v>
      </c>
      <c r="G87" s="100">
        <v>2.0699999999999998</v>
      </c>
      <c r="H87" s="100">
        <v>2.06</v>
      </c>
      <c r="I87" s="100">
        <v>2.2650000000000001</v>
      </c>
      <c r="J87" s="100">
        <v>2.06</v>
      </c>
      <c r="K87" s="100">
        <v>2.1139999999999999</v>
      </c>
      <c r="L87" s="71" t="s">
        <v>28</v>
      </c>
      <c r="M87" s="71" t="s">
        <v>11</v>
      </c>
      <c r="N87" s="71" t="s">
        <v>189</v>
      </c>
    </row>
    <row r="88" spans="1:14" ht="15.75" thickBot="1" x14ac:dyDescent="0.3">
      <c r="A88" s="72" t="s">
        <v>498</v>
      </c>
      <c r="B88" s="70" t="s">
        <v>379</v>
      </c>
      <c r="C88" s="71" t="str">
        <f>IFERROR(VLOOKUP($E88,#REF!,C$1,FALSE),"")</f>
        <v/>
      </c>
      <c r="D88" s="71" t="s">
        <v>24</v>
      </c>
      <c r="E88" s="83" t="s">
        <v>83</v>
      </c>
      <c r="F88" s="71" t="s">
        <v>15</v>
      </c>
      <c r="G88" s="100">
        <v>2.0699999999999998</v>
      </c>
      <c r="H88" s="100">
        <v>2.06</v>
      </c>
      <c r="I88" s="100">
        <v>2.2650000000000001</v>
      </c>
      <c r="J88" s="100">
        <v>2.06</v>
      </c>
      <c r="K88" s="100">
        <v>2.1139999999999999</v>
      </c>
      <c r="L88" s="71" t="s">
        <v>28</v>
      </c>
      <c r="M88" s="71" t="s">
        <v>11</v>
      </c>
      <c r="N88" s="71" t="s">
        <v>189</v>
      </c>
    </row>
    <row r="89" spans="1:14" ht="15.75" thickBot="1" x14ac:dyDescent="0.3">
      <c r="A89" s="69" t="s">
        <v>499</v>
      </c>
      <c r="B89" s="70" t="s">
        <v>379</v>
      </c>
      <c r="C89" s="71" t="str">
        <f>IFERROR(VLOOKUP($E89,#REF!,C$1,FALSE),"")</f>
        <v/>
      </c>
      <c r="D89" s="71" t="s">
        <v>32</v>
      </c>
      <c r="E89" s="71" t="s">
        <v>123</v>
      </c>
      <c r="F89" s="71" t="s">
        <v>15</v>
      </c>
      <c r="G89" s="100" t="s">
        <v>13</v>
      </c>
      <c r="H89" s="100" t="s">
        <v>13</v>
      </c>
      <c r="I89" s="100" t="s">
        <v>12</v>
      </c>
      <c r="J89" s="100" t="s">
        <v>13</v>
      </c>
      <c r="K89" s="100" t="s">
        <v>13</v>
      </c>
      <c r="L89" s="71" t="s">
        <v>18</v>
      </c>
      <c r="M89" s="71" t="s">
        <v>11</v>
      </c>
      <c r="N89" s="71" t="s">
        <v>191</v>
      </c>
    </row>
    <row r="90" spans="1:14" ht="15.75" thickBot="1" x14ac:dyDescent="0.3">
      <c r="A90" s="69" t="s">
        <v>225</v>
      </c>
      <c r="B90" s="77" t="s">
        <v>500</v>
      </c>
      <c r="C90" s="71" t="str">
        <f>IFERROR(VLOOKUP($E90,#REF!,C$1,FALSE),"")</f>
        <v/>
      </c>
      <c r="D90" s="71" t="s">
        <v>32</v>
      </c>
      <c r="E90" s="83" t="s">
        <v>124</v>
      </c>
      <c r="F90" s="71" t="s">
        <v>15</v>
      </c>
      <c r="G90" s="100" t="s">
        <v>13</v>
      </c>
      <c r="H90" s="100" t="s">
        <v>13</v>
      </c>
      <c r="I90" s="100" t="s">
        <v>12</v>
      </c>
      <c r="J90" s="100" t="s">
        <v>13</v>
      </c>
      <c r="K90" s="100" t="s">
        <v>13</v>
      </c>
      <c r="L90" s="71" t="s">
        <v>18</v>
      </c>
      <c r="M90" s="71" t="s">
        <v>11</v>
      </c>
      <c r="N90" s="71" t="s">
        <v>191</v>
      </c>
    </row>
    <row r="91" spans="1:14" ht="15.75" thickBot="1" x14ac:dyDescent="0.3">
      <c r="A91" s="69" t="s">
        <v>501</v>
      </c>
      <c r="B91" s="77" t="s">
        <v>502</v>
      </c>
      <c r="C91" s="71" t="str">
        <f>IFERROR(VLOOKUP($E91,#REF!,C$1,FALSE),"")</f>
        <v/>
      </c>
      <c r="D91" s="71" t="s">
        <v>32</v>
      </c>
      <c r="E91" s="71" t="s">
        <v>100</v>
      </c>
      <c r="F91" s="71" t="s">
        <v>15</v>
      </c>
      <c r="G91" s="100" t="s">
        <v>13</v>
      </c>
      <c r="H91" s="100" t="s">
        <v>13</v>
      </c>
      <c r="I91" s="100" t="s">
        <v>12</v>
      </c>
      <c r="J91" s="100" t="s">
        <v>13</v>
      </c>
      <c r="K91" s="100" t="s">
        <v>13</v>
      </c>
      <c r="L91" s="71" t="s">
        <v>18</v>
      </c>
      <c r="M91" s="71" t="s">
        <v>11</v>
      </c>
      <c r="N91" s="71" t="s">
        <v>191</v>
      </c>
    </row>
    <row r="92" spans="1:14" ht="15.75" thickBot="1" x14ac:dyDescent="0.3">
      <c r="A92" s="69" t="s">
        <v>503</v>
      </c>
      <c r="B92" s="70" t="s">
        <v>504</v>
      </c>
      <c r="C92" s="71" t="str">
        <f>IFERROR(VLOOKUP($E92,#REF!,C$1,FALSE),"")</f>
        <v/>
      </c>
      <c r="D92" s="71" t="s">
        <v>17</v>
      </c>
      <c r="E92" s="71" t="s">
        <v>73</v>
      </c>
      <c r="F92" s="71" t="s">
        <v>15</v>
      </c>
      <c r="G92" s="100" t="s">
        <v>14</v>
      </c>
      <c r="H92" s="100" t="s">
        <v>13</v>
      </c>
      <c r="I92" s="100">
        <v>2.5</v>
      </c>
      <c r="J92" s="100" t="s">
        <v>14</v>
      </c>
      <c r="K92" s="100">
        <v>2.7</v>
      </c>
      <c r="L92" s="71" t="s">
        <v>16</v>
      </c>
      <c r="M92" s="71" t="s">
        <v>11</v>
      </c>
      <c r="N92" s="71" t="s">
        <v>190</v>
      </c>
    </row>
    <row r="93" spans="1:14" ht="15.75" thickBot="1" x14ac:dyDescent="0.3">
      <c r="A93" s="72" t="s">
        <v>505</v>
      </c>
      <c r="B93" s="70" t="s">
        <v>506</v>
      </c>
      <c r="C93" s="71" t="str">
        <f>IFERROR(VLOOKUP($E93,#REF!,C$1,FALSE),"")</f>
        <v/>
      </c>
      <c r="D93" s="71" t="s">
        <v>17</v>
      </c>
      <c r="E93" s="71" t="s">
        <v>75</v>
      </c>
      <c r="F93" s="71" t="s">
        <v>15</v>
      </c>
      <c r="G93" s="100" t="s">
        <v>14</v>
      </c>
      <c r="H93" s="100" t="s">
        <v>13</v>
      </c>
      <c r="I93" s="100">
        <v>2.5</v>
      </c>
      <c r="J93" s="100" t="s">
        <v>14</v>
      </c>
      <c r="K93" s="100">
        <v>2.7</v>
      </c>
      <c r="L93" s="71" t="s">
        <v>16</v>
      </c>
      <c r="M93" s="71" t="s">
        <v>11</v>
      </c>
      <c r="N93" s="71" t="s">
        <v>190</v>
      </c>
    </row>
    <row r="94" spans="1:14" ht="15.75" thickBot="1" x14ac:dyDescent="0.3">
      <c r="A94" s="72" t="s">
        <v>507</v>
      </c>
      <c r="B94" s="70" t="s">
        <v>379</v>
      </c>
      <c r="C94" s="71" t="str">
        <f>IFERROR(VLOOKUP($E94,#REF!,C$1,FALSE),"")</f>
        <v/>
      </c>
      <c r="D94" s="71" t="s">
        <v>17</v>
      </c>
      <c r="E94" s="71" t="s">
        <v>93</v>
      </c>
      <c r="F94" s="71" t="s">
        <v>15</v>
      </c>
      <c r="G94" s="100">
        <v>2.2999999999999998</v>
      </c>
      <c r="H94" s="100" t="s">
        <v>14</v>
      </c>
      <c r="I94" s="100">
        <v>2.5</v>
      </c>
      <c r="J94" s="100" t="s">
        <v>14</v>
      </c>
      <c r="K94" s="100">
        <v>2.6</v>
      </c>
      <c r="L94" s="71" t="s">
        <v>10</v>
      </c>
      <c r="M94" s="71" t="s">
        <v>11</v>
      </c>
      <c r="N94" s="71" t="s">
        <v>190</v>
      </c>
    </row>
    <row r="95" spans="1:14" ht="15.75" thickBot="1" x14ac:dyDescent="0.3">
      <c r="A95" s="72" t="s">
        <v>508</v>
      </c>
      <c r="B95" s="70" t="s">
        <v>509</v>
      </c>
      <c r="C95" s="71" t="str">
        <f>IFERROR(VLOOKUP($E95,#REF!,C$1,FALSE),"")</f>
        <v/>
      </c>
      <c r="D95" s="71" t="s">
        <v>17</v>
      </c>
      <c r="E95" s="71" t="s">
        <v>78</v>
      </c>
      <c r="F95" s="71" t="s">
        <v>15</v>
      </c>
      <c r="G95" s="100" t="s">
        <v>13</v>
      </c>
      <c r="H95" s="100" t="s">
        <v>547</v>
      </c>
      <c r="I95" s="100">
        <v>2.5</v>
      </c>
      <c r="J95" s="100" t="s">
        <v>14</v>
      </c>
      <c r="K95" s="100">
        <v>2.9</v>
      </c>
      <c r="L95" s="71" t="s">
        <v>16</v>
      </c>
      <c r="M95" s="71" t="s">
        <v>11</v>
      </c>
      <c r="N95" s="71" t="s">
        <v>190</v>
      </c>
    </row>
    <row r="96" spans="1:14" ht="15.75" thickBot="1" x14ac:dyDescent="0.3">
      <c r="A96" s="72" t="s">
        <v>510</v>
      </c>
      <c r="B96" s="70" t="s">
        <v>379</v>
      </c>
      <c r="C96" s="71" t="str">
        <f>IFERROR(VLOOKUP($E96,#REF!,C$1,FALSE),"")</f>
        <v/>
      </c>
      <c r="D96" s="71" t="s">
        <v>32</v>
      </c>
      <c r="E96" s="71" t="s">
        <v>127</v>
      </c>
      <c r="F96" s="71" t="s">
        <v>15</v>
      </c>
      <c r="G96" s="100" t="s">
        <v>13</v>
      </c>
      <c r="H96" s="100" t="s">
        <v>13</v>
      </c>
      <c r="I96" s="100" t="s">
        <v>12</v>
      </c>
      <c r="J96" s="100" t="s">
        <v>13</v>
      </c>
      <c r="K96" s="100" t="s">
        <v>13</v>
      </c>
      <c r="L96" s="71" t="s">
        <v>18</v>
      </c>
      <c r="M96" s="71" t="s">
        <v>11</v>
      </c>
      <c r="N96" s="71" t="s">
        <v>191</v>
      </c>
    </row>
    <row r="97" spans="1:14" ht="15.75" thickBot="1" x14ac:dyDescent="0.3">
      <c r="A97" s="69" t="s">
        <v>511</v>
      </c>
      <c r="B97" s="70" t="s">
        <v>379</v>
      </c>
      <c r="C97" s="71" t="str">
        <f>IFERROR(VLOOKUP($E97,#REF!,C$1,FALSE),"")</f>
        <v/>
      </c>
      <c r="D97" s="71" t="s">
        <v>32</v>
      </c>
      <c r="E97" s="71" t="s">
        <v>127</v>
      </c>
      <c r="F97" s="71" t="s">
        <v>15</v>
      </c>
      <c r="G97" s="100" t="s">
        <v>13</v>
      </c>
      <c r="H97" s="100" t="s">
        <v>13</v>
      </c>
      <c r="I97" s="100" t="s">
        <v>12</v>
      </c>
      <c r="J97" s="100" t="s">
        <v>13</v>
      </c>
      <c r="K97" s="100" t="s">
        <v>13</v>
      </c>
      <c r="L97" s="71" t="s">
        <v>18</v>
      </c>
      <c r="M97" s="71" t="s">
        <v>11</v>
      </c>
      <c r="N97" s="71" t="s">
        <v>191</v>
      </c>
    </row>
    <row r="98" spans="1:14" ht="15.75" thickBot="1" x14ac:dyDescent="0.3">
      <c r="A98" s="72" t="s">
        <v>512</v>
      </c>
      <c r="B98" s="70" t="s">
        <v>513</v>
      </c>
      <c r="C98" s="71" t="str">
        <f>IFERROR(VLOOKUP($E98,#REF!,C$1,FALSE),"")</f>
        <v/>
      </c>
      <c r="D98" s="71" t="s">
        <v>17</v>
      </c>
      <c r="E98" s="71" t="s">
        <v>23</v>
      </c>
      <c r="F98" s="71" t="s">
        <v>15</v>
      </c>
      <c r="G98" s="100">
        <v>2.6</v>
      </c>
      <c r="H98" s="100">
        <v>2.6</v>
      </c>
      <c r="I98" s="100">
        <v>2.5</v>
      </c>
      <c r="J98" s="100">
        <v>2.9</v>
      </c>
      <c r="K98" s="100">
        <v>2.7</v>
      </c>
      <c r="L98" s="71" t="s">
        <v>10</v>
      </c>
      <c r="M98" s="71" t="s">
        <v>11</v>
      </c>
      <c r="N98" s="71" t="s">
        <v>190</v>
      </c>
    </row>
    <row r="99" spans="1:14" ht="15.75" thickBot="1" x14ac:dyDescent="0.3">
      <c r="A99" s="72" t="s">
        <v>514</v>
      </c>
      <c r="B99" s="70" t="s">
        <v>515</v>
      </c>
      <c r="C99" s="71" t="str">
        <f>IFERROR(VLOOKUP($E99,#REF!,C$1,FALSE),"")</f>
        <v/>
      </c>
      <c r="D99" s="71" t="s">
        <v>32</v>
      </c>
      <c r="E99" s="71" t="s">
        <v>126</v>
      </c>
      <c r="F99" s="71" t="s">
        <v>15</v>
      </c>
      <c r="G99" s="100" t="s">
        <v>13</v>
      </c>
      <c r="H99" s="100" t="s">
        <v>12</v>
      </c>
      <c r="I99" s="100" t="s">
        <v>12</v>
      </c>
      <c r="J99" s="100" t="s">
        <v>13</v>
      </c>
      <c r="K99" s="100" t="s">
        <v>13</v>
      </c>
      <c r="L99" s="71" t="s">
        <v>18</v>
      </c>
      <c r="M99" s="71" t="s">
        <v>11</v>
      </c>
      <c r="N99" s="71" t="s">
        <v>191</v>
      </c>
    </row>
    <row r="100" spans="1:14" ht="15.75" thickBot="1" x14ac:dyDescent="0.3">
      <c r="A100" s="72" t="s">
        <v>516</v>
      </c>
      <c r="B100" s="70" t="s">
        <v>517</v>
      </c>
      <c r="C100" s="71" t="str">
        <f>IFERROR(VLOOKUP($E100,#REF!,C$1,FALSE),"")</f>
        <v/>
      </c>
      <c r="D100" s="71" t="s">
        <v>32</v>
      </c>
      <c r="E100" s="71" t="s">
        <v>128</v>
      </c>
      <c r="F100" s="71" t="s">
        <v>15</v>
      </c>
      <c r="G100" s="100" t="s">
        <v>13</v>
      </c>
      <c r="H100" s="100" t="s">
        <v>13</v>
      </c>
      <c r="I100" s="100" t="s">
        <v>12</v>
      </c>
      <c r="J100" s="100" t="s">
        <v>13</v>
      </c>
      <c r="K100" s="100" t="s">
        <v>13</v>
      </c>
      <c r="L100" s="71" t="s">
        <v>18</v>
      </c>
      <c r="M100" s="71" t="s">
        <v>11</v>
      </c>
      <c r="N100" s="71" t="s">
        <v>191</v>
      </c>
    </row>
    <row r="101" spans="1:14" ht="15.75" thickBot="1" x14ac:dyDescent="0.3">
      <c r="A101" s="72" t="s">
        <v>518</v>
      </c>
      <c r="B101" s="70" t="s">
        <v>379</v>
      </c>
      <c r="C101" s="71" t="str">
        <f>IFERROR(VLOOKUP($E101,#REF!,C$1,FALSE),"")</f>
        <v/>
      </c>
      <c r="D101" s="71" t="s">
        <v>17</v>
      </c>
      <c r="E101" s="71" t="s">
        <v>23</v>
      </c>
      <c r="F101" s="71" t="s">
        <v>15</v>
      </c>
      <c r="G101" s="100">
        <v>2.6</v>
      </c>
      <c r="H101" s="100">
        <v>2.6</v>
      </c>
      <c r="I101" s="100">
        <v>2.5</v>
      </c>
      <c r="J101" s="100">
        <v>2.9</v>
      </c>
      <c r="K101" s="100">
        <v>2.7</v>
      </c>
      <c r="L101" s="71" t="s">
        <v>10</v>
      </c>
      <c r="M101" s="71" t="s">
        <v>11</v>
      </c>
      <c r="N101" s="71" t="s">
        <v>190</v>
      </c>
    </row>
    <row r="102" spans="1:14" ht="15.75" thickBot="1" x14ac:dyDescent="0.3">
      <c r="A102" s="69" t="s">
        <v>519</v>
      </c>
      <c r="B102" s="70" t="s">
        <v>379</v>
      </c>
      <c r="C102" s="71" t="str">
        <f>IFERROR(VLOOKUP($E102,#REF!,C$1,FALSE),"")</f>
        <v/>
      </c>
      <c r="D102" s="71" t="s">
        <v>17</v>
      </c>
      <c r="E102" s="83" t="s">
        <v>48</v>
      </c>
      <c r="F102" s="71" t="s">
        <v>15</v>
      </c>
      <c r="G102" s="100">
        <v>1.53</v>
      </c>
      <c r="H102" s="100">
        <v>1.99</v>
      </c>
      <c r="I102" s="100">
        <v>2.16</v>
      </c>
      <c r="J102" s="100">
        <v>2.34</v>
      </c>
      <c r="K102" s="100">
        <v>2.0099999999999998</v>
      </c>
      <c r="L102" s="71" t="s">
        <v>16</v>
      </c>
      <c r="M102" s="71" t="s">
        <v>11</v>
      </c>
      <c r="N102" s="71" t="s">
        <v>188</v>
      </c>
    </row>
    <row r="103" spans="1:14" ht="15.75" thickBot="1" x14ac:dyDescent="0.3">
      <c r="A103" s="72" t="s">
        <v>520</v>
      </c>
      <c r="B103" s="70" t="s">
        <v>379</v>
      </c>
      <c r="C103" s="71" t="str">
        <f>IFERROR(VLOOKUP($E103,#REF!,C$1,FALSE),"")</f>
        <v/>
      </c>
      <c r="D103" s="71" t="s">
        <v>17</v>
      </c>
      <c r="E103" s="71" t="s">
        <v>23</v>
      </c>
      <c r="F103" s="71" t="s">
        <v>15</v>
      </c>
      <c r="G103" s="100">
        <v>2.6</v>
      </c>
      <c r="H103" s="100">
        <v>2.6</v>
      </c>
      <c r="I103" s="100">
        <v>2.5</v>
      </c>
      <c r="J103" s="100">
        <v>2.9</v>
      </c>
      <c r="K103" s="100">
        <v>2.7</v>
      </c>
      <c r="L103" s="71" t="s">
        <v>10</v>
      </c>
      <c r="M103" s="71" t="s">
        <v>11</v>
      </c>
      <c r="N103" s="71" t="s">
        <v>190</v>
      </c>
    </row>
    <row r="104" spans="1:14" ht="15.75" thickBot="1" x14ac:dyDescent="0.3">
      <c r="A104" s="73" t="s">
        <v>521</v>
      </c>
      <c r="B104" s="70" t="s">
        <v>379</v>
      </c>
      <c r="C104" s="71" t="str">
        <f>IFERROR(VLOOKUP($E104,#REF!,C$1,FALSE),"")</f>
        <v/>
      </c>
      <c r="D104" s="71" t="s">
        <v>17</v>
      </c>
      <c r="E104" s="71" t="s">
        <v>54</v>
      </c>
      <c r="F104" s="71" t="s">
        <v>15</v>
      </c>
      <c r="G104" s="100" t="s">
        <v>14</v>
      </c>
      <c r="H104" s="100" t="s">
        <v>13</v>
      </c>
      <c r="I104" s="100">
        <v>2.5</v>
      </c>
      <c r="J104" s="100">
        <v>2.5</v>
      </c>
      <c r="K104" s="100">
        <v>2.4</v>
      </c>
      <c r="L104" s="71" t="s">
        <v>10</v>
      </c>
      <c r="M104" s="71" t="s">
        <v>11</v>
      </c>
      <c r="N104" s="71" t="s">
        <v>190</v>
      </c>
    </row>
    <row r="105" spans="1:14" ht="15.75" thickBot="1" x14ac:dyDescent="0.3">
      <c r="A105" s="72" t="s">
        <v>522</v>
      </c>
      <c r="B105" s="70" t="s">
        <v>523</v>
      </c>
      <c r="C105" s="71" t="str">
        <f>IFERROR(VLOOKUP($E105,#REF!,C$1,FALSE),"")</f>
        <v/>
      </c>
      <c r="D105" s="71" t="s">
        <v>24</v>
      </c>
      <c r="E105" s="71" t="s">
        <v>76</v>
      </c>
      <c r="F105" s="71" t="s">
        <v>15</v>
      </c>
      <c r="G105" s="100" t="s">
        <v>13</v>
      </c>
      <c r="H105" s="100" t="s">
        <v>13</v>
      </c>
      <c r="I105" s="100" t="s">
        <v>13</v>
      </c>
      <c r="J105" s="100" t="s">
        <v>13</v>
      </c>
      <c r="K105" s="100" t="s">
        <v>13</v>
      </c>
      <c r="L105" s="71" t="s">
        <v>10</v>
      </c>
      <c r="M105" s="71" t="s">
        <v>11</v>
      </c>
      <c r="N105" s="71" t="s">
        <v>186</v>
      </c>
    </row>
    <row r="106" spans="1:14" ht="15.75" thickBot="1" x14ac:dyDescent="0.3">
      <c r="A106" s="72" t="s">
        <v>524</v>
      </c>
      <c r="B106" s="70" t="s">
        <v>523</v>
      </c>
      <c r="C106" s="71" t="str">
        <f>IFERROR(VLOOKUP($E106,#REF!,C$1,FALSE),"")</f>
        <v/>
      </c>
      <c r="D106" s="71" t="s">
        <v>24</v>
      </c>
      <c r="E106" s="71" t="s">
        <v>76</v>
      </c>
      <c r="F106" s="71" t="s">
        <v>15</v>
      </c>
      <c r="G106" s="100" t="s">
        <v>13</v>
      </c>
      <c r="H106" s="100" t="s">
        <v>13</v>
      </c>
      <c r="I106" s="100" t="s">
        <v>13</v>
      </c>
      <c r="J106" s="100" t="s">
        <v>13</v>
      </c>
      <c r="K106" s="100" t="s">
        <v>13</v>
      </c>
      <c r="L106" s="71" t="s">
        <v>10</v>
      </c>
      <c r="M106" s="71" t="s">
        <v>11</v>
      </c>
      <c r="N106" s="71" t="s">
        <v>186</v>
      </c>
    </row>
    <row r="107" spans="1:14" ht="15.75" thickBot="1" x14ac:dyDescent="0.3">
      <c r="A107" s="72" t="s">
        <v>525</v>
      </c>
      <c r="B107" s="70" t="s">
        <v>523</v>
      </c>
      <c r="C107" s="71" t="str">
        <f>IFERROR(VLOOKUP($E107,#REF!,C$1,FALSE),"")</f>
        <v/>
      </c>
      <c r="D107" s="71" t="s">
        <v>24</v>
      </c>
      <c r="E107" s="71" t="s">
        <v>76</v>
      </c>
      <c r="F107" s="71" t="s">
        <v>15</v>
      </c>
      <c r="G107" s="100" t="s">
        <v>13</v>
      </c>
      <c r="H107" s="100" t="s">
        <v>13</v>
      </c>
      <c r="I107" s="100" t="s">
        <v>13</v>
      </c>
      <c r="J107" s="100" t="s">
        <v>13</v>
      </c>
      <c r="K107" s="100" t="s">
        <v>13</v>
      </c>
      <c r="L107" s="71" t="s">
        <v>10</v>
      </c>
      <c r="M107" s="71" t="s">
        <v>11</v>
      </c>
      <c r="N107" s="71" t="s">
        <v>186</v>
      </c>
    </row>
    <row r="108" spans="1:14" ht="15.75" thickBot="1" x14ac:dyDescent="0.3">
      <c r="A108" s="72" t="s">
        <v>526</v>
      </c>
      <c r="B108" s="70" t="s">
        <v>430</v>
      </c>
      <c r="C108" s="71" t="str">
        <f>IFERROR(VLOOKUP($E108,#REF!,C$1,FALSE),"")</f>
        <v/>
      </c>
      <c r="D108" s="71" t="s">
        <v>24</v>
      </c>
      <c r="E108" s="71" t="s">
        <v>35</v>
      </c>
      <c r="F108" s="71" t="s">
        <v>15</v>
      </c>
      <c r="G108" s="100">
        <v>2.0379999999999998</v>
      </c>
      <c r="H108" s="100">
        <v>2.0249999999999999</v>
      </c>
      <c r="I108" s="100">
        <v>2.42</v>
      </c>
      <c r="J108" s="100">
        <v>2.02</v>
      </c>
      <c r="K108" s="100">
        <v>2.1259999999999999</v>
      </c>
      <c r="L108" s="71" t="s">
        <v>10</v>
      </c>
      <c r="M108" s="71" t="s">
        <v>11</v>
      </c>
      <c r="N108" s="71" t="s">
        <v>189</v>
      </c>
    </row>
    <row r="109" spans="1:14" ht="15.75" thickBot="1" x14ac:dyDescent="0.3">
      <c r="A109" s="72" t="s">
        <v>527</v>
      </c>
      <c r="B109" s="70" t="s">
        <v>528</v>
      </c>
      <c r="C109" s="71" t="str">
        <f>IFERROR(VLOOKUP($E109,#REF!,C$1,FALSE),"")</f>
        <v/>
      </c>
      <c r="D109" s="71" t="s">
        <v>17</v>
      </c>
      <c r="E109" s="71" t="s">
        <v>23</v>
      </c>
      <c r="F109" s="71" t="s">
        <v>15</v>
      </c>
      <c r="G109" s="100">
        <v>2.6</v>
      </c>
      <c r="H109" s="100">
        <v>2.6</v>
      </c>
      <c r="I109" s="100">
        <v>2.5</v>
      </c>
      <c r="J109" s="100">
        <v>2.9</v>
      </c>
      <c r="K109" s="100">
        <v>2.7</v>
      </c>
      <c r="L109" s="71" t="s">
        <v>10</v>
      </c>
      <c r="M109" s="71" t="s">
        <v>11</v>
      </c>
      <c r="N109" s="71" t="s">
        <v>190</v>
      </c>
    </row>
    <row r="110" spans="1:14" ht="15.75" thickBot="1" x14ac:dyDescent="0.3">
      <c r="A110" s="72" t="s">
        <v>234</v>
      </c>
      <c r="B110" s="70" t="s">
        <v>529</v>
      </c>
      <c r="C110" s="71" t="str">
        <f>IFERROR(VLOOKUP($E110,#REF!,C$1,FALSE),"")</f>
        <v/>
      </c>
      <c r="D110" s="71" t="s">
        <v>32</v>
      </c>
      <c r="E110" s="71" t="s">
        <v>129</v>
      </c>
      <c r="F110" s="71" t="s">
        <v>15</v>
      </c>
      <c r="G110" s="100" t="s">
        <v>13</v>
      </c>
      <c r="H110" s="100" t="s">
        <v>12</v>
      </c>
      <c r="I110" s="100" t="s">
        <v>12</v>
      </c>
      <c r="J110" s="100" t="s">
        <v>13</v>
      </c>
      <c r="K110" s="100" t="s">
        <v>13</v>
      </c>
      <c r="L110" s="71" t="s">
        <v>18</v>
      </c>
      <c r="M110" s="71" t="s">
        <v>11</v>
      </c>
      <c r="N110" s="71" t="s">
        <v>191</v>
      </c>
    </row>
    <row r="111" spans="1:14" ht="15.75" thickBot="1" x14ac:dyDescent="0.3">
      <c r="A111" s="72" t="s">
        <v>530</v>
      </c>
      <c r="B111" s="70" t="s">
        <v>531</v>
      </c>
      <c r="C111" s="71" t="str">
        <f>IFERROR(VLOOKUP($E111,#REF!,C$1,FALSE),"")</f>
        <v/>
      </c>
      <c r="D111" s="71" t="s">
        <v>32</v>
      </c>
      <c r="E111" s="71" t="s">
        <v>130</v>
      </c>
      <c r="F111" s="71" t="s">
        <v>15</v>
      </c>
      <c r="G111" s="100" t="s">
        <v>13</v>
      </c>
      <c r="H111" s="100" t="s">
        <v>13</v>
      </c>
      <c r="I111" s="100" t="s">
        <v>12</v>
      </c>
      <c r="J111" s="100" t="s">
        <v>13</v>
      </c>
      <c r="K111" s="100" t="s">
        <v>13</v>
      </c>
      <c r="L111" s="71" t="s">
        <v>18</v>
      </c>
      <c r="M111" s="71" t="s">
        <v>11</v>
      </c>
      <c r="N111" s="71" t="s">
        <v>191</v>
      </c>
    </row>
    <row r="112" spans="1:14" ht="15.75" thickBot="1" x14ac:dyDescent="0.3">
      <c r="A112" s="72" t="s">
        <v>532</v>
      </c>
      <c r="B112" s="70" t="s">
        <v>533</v>
      </c>
      <c r="C112" s="71" t="str">
        <f>IFERROR(VLOOKUP($E112,#REF!,C$1,FALSE),"")</f>
        <v/>
      </c>
      <c r="D112" s="71" t="s">
        <v>17</v>
      </c>
      <c r="E112" s="71" t="s">
        <v>75</v>
      </c>
      <c r="F112" s="71" t="s">
        <v>15</v>
      </c>
      <c r="G112" s="100" t="s">
        <v>14</v>
      </c>
      <c r="H112" s="100" t="s">
        <v>13</v>
      </c>
      <c r="I112" s="100">
        <v>2.5</v>
      </c>
      <c r="J112" s="100" t="s">
        <v>14</v>
      </c>
      <c r="K112" s="100">
        <v>2.7</v>
      </c>
      <c r="L112" s="71" t="s">
        <v>16</v>
      </c>
      <c r="M112" s="71" t="s">
        <v>11</v>
      </c>
      <c r="N112" s="71" t="s">
        <v>190</v>
      </c>
    </row>
    <row r="113" spans="1:14" ht="15.75" thickBot="1" x14ac:dyDescent="0.3">
      <c r="A113" s="69" t="s">
        <v>534</v>
      </c>
      <c r="B113" s="70" t="s">
        <v>535</v>
      </c>
      <c r="C113" s="71" t="str">
        <f>IFERROR(VLOOKUP($E113,#REF!,C$1,FALSE),"")</f>
        <v/>
      </c>
      <c r="D113" s="71" t="s">
        <v>17</v>
      </c>
      <c r="E113" s="71" t="s">
        <v>23</v>
      </c>
      <c r="F113" s="71" t="s">
        <v>15</v>
      </c>
      <c r="G113" s="100">
        <v>2.6</v>
      </c>
      <c r="H113" s="100">
        <v>2.6</v>
      </c>
      <c r="I113" s="100">
        <v>2.5</v>
      </c>
      <c r="J113" s="100">
        <v>2.9</v>
      </c>
      <c r="K113" s="100">
        <v>2.7</v>
      </c>
      <c r="L113" s="71" t="s">
        <v>10</v>
      </c>
      <c r="M113" s="71" t="s">
        <v>11</v>
      </c>
      <c r="N113" s="71" t="s">
        <v>190</v>
      </c>
    </row>
    <row r="114" spans="1:14" ht="15.75" thickBot="1" x14ac:dyDescent="0.3">
      <c r="A114" s="72" t="s">
        <v>536</v>
      </c>
      <c r="B114" s="70" t="s">
        <v>379</v>
      </c>
      <c r="C114" s="71" t="str">
        <f>IFERROR(VLOOKUP($E114,#REF!,C$1,FALSE),"")</f>
        <v/>
      </c>
      <c r="D114" s="71" t="s">
        <v>17</v>
      </c>
      <c r="E114" s="71" t="s">
        <v>23</v>
      </c>
      <c r="F114" s="71" t="s">
        <v>15</v>
      </c>
      <c r="G114" s="100">
        <v>2.6</v>
      </c>
      <c r="H114" s="100">
        <v>2.6</v>
      </c>
      <c r="I114" s="100">
        <v>2.5</v>
      </c>
      <c r="J114" s="100">
        <v>2.9</v>
      </c>
      <c r="K114" s="100">
        <v>2.7</v>
      </c>
      <c r="L114" s="71" t="s">
        <v>10</v>
      </c>
      <c r="M114" s="71" t="s">
        <v>11</v>
      </c>
      <c r="N114" s="71" t="s">
        <v>190</v>
      </c>
    </row>
    <row r="115" spans="1:14" ht="15.75" thickBot="1" x14ac:dyDescent="0.3">
      <c r="A115" s="78" t="s">
        <v>537</v>
      </c>
      <c r="B115" s="70" t="s">
        <v>379</v>
      </c>
      <c r="C115" s="71" t="str">
        <f>IFERROR(VLOOKUP($E115,#REF!,C$1,FALSE),"")</f>
        <v/>
      </c>
      <c r="D115" s="71" t="s">
        <v>17</v>
      </c>
      <c r="E115" s="71" t="s">
        <v>82</v>
      </c>
      <c r="F115" s="71" t="s">
        <v>15</v>
      </c>
      <c r="G115" s="100">
        <v>2.5</v>
      </c>
      <c r="H115" s="100">
        <v>2.8</v>
      </c>
      <c r="I115" s="100">
        <v>2.4</v>
      </c>
      <c r="J115" s="100">
        <v>2.5</v>
      </c>
      <c r="K115" s="100">
        <v>2.6</v>
      </c>
      <c r="L115" s="71" t="s">
        <v>16</v>
      </c>
      <c r="M115" s="71" t="s">
        <v>11</v>
      </c>
      <c r="N115" s="71" t="s">
        <v>190</v>
      </c>
    </row>
    <row r="116" spans="1:14" ht="15.75" thickBot="1" x14ac:dyDescent="0.3">
      <c r="A116" s="72" t="s">
        <v>538</v>
      </c>
      <c r="B116" s="70" t="s">
        <v>379</v>
      </c>
      <c r="C116" s="71" t="str">
        <f>IFERROR(VLOOKUP($E116,#REF!,C$1,FALSE),"")</f>
        <v/>
      </c>
      <c r="D116" s="71" t="s">
        <v>32</v>
      </c>
      <c r="E116" s="71" t="s">
        <v>131</v>
      </c>
      <c r="F116" s="71" t="s">
        <v>15</v>
      </c>
      <c r="G116" s="100" t="s">
        <v>12</v>
      </c>
      <c r="H116" s="100" t="s">
        <v>13</v>
      </c>
      <c r="I116" s="100" t="s">
        <v>548</v>
      </c>
      <c r="J116" s="100" t="s">
        <v>13</v>
      </c>
      <c r="K116" s="100" t="s">
        <v>14</v>
      </c>
      <c r="L116" s="71" t="s">
        <v>18</v>
      </c>
      <c r="M116" s="71" t="s">
        <v>11</v>
      </c>
      <c r="N116" s="71" t="s">
        <v>191</v>
      </c>
    </row>
    <row r="117" spans="1:14" ht="15.75" thickBot="1" x14ac:dyDescent="0.3">
      <c r="A117" s="72" t="s">
        <v>539</v>
      </c>
      <c r="B117" s="70" t="s">
        <v>540</v>
      </c>
      <c r="C117" s="71" t="str">
        <f>IFERROR(VLOOKUP($E117,#REF!,C$1,FALSE),"")</f>
        <v/>
      </c>
      <c r="D117" s="71" t="s">
        <v>17</v>
      </c>
      <c r="E117" s="71" t="s">
        <v>23</v>
      </c>
      <c r="F117" s="71" t="s">
        <v>15</v>
      </c>
      <c r="G117" s="100">
        <v>2.6</v>
      </c>
      <c r="H117" s="100">
        <v>2.6</v>
      </c>
      <c r="I117" s="100">
        <v>2.5</v>
      </c>
      <c r="J117" s="100">
        <v>2.9</v>
      </c>
      <c r="K117" s="100">
        <v>2.7</v>
      </c>
      <c r="L117" s="71" t="s">
        <v>10</v>
      </c>
      <c r="M117" s="71" t="s">
        <v>11</v>
      </c>
      <c r="N117" s="71" t="s">
        <v>190</v>
      </c>
    </row>
    <row r="118" spans="1:14" ht="15.75" thickBot="1" x14ac:dyDescent="0.3">
      <c r="A118" s="72" t="s">
        <v>541</v>
      </c>
      <c r="B118" s="70" t="s">
        <v>542</v>
      </c>
      <c r="C118" s="71" t="str">
        <f>IFERROR(VLOOKUP($E118,#REF!,C$1,FALSE),"")</f>
        <v/>
      </c>
      <c r="D118" s="71" t="s">
        <v>32</v>
      </c>
      <c r="E118" s="71" t="s">
        <v>133</v>
      </c>
      <c r="F118" s="71" t="s">
        <v>15</v>
      </c>
      <c r="G118" s="100" t="s">
        <v>13</v>
      </c>
      <c r="H118" s="100" t="s">
        <v>12</v>
      </c>
      <c r="I118" s="100" t="s">
        <v>12</v>
      </c>
      <c r="J118" s="100" t="s">
        <v>13</v>
      </c>
      <c r="K118" s="100" t="s">
        <v>13</v>
      </c>
      <c r="L118" s="71" t="s">
        <v>18</v>
      </c>
      <c r="M118" s="71" t="s">
        <v>11</v>
      </c>
      <c r="N118" s="71" t="s">
        <v>191</v>
      </c>
    </row>
    <row r="119" spans="1:14" ht="15.75" thickBot="1" x14ac:dyDescent="0.3">
      <c r="A119" s="72" t="s">
        <v>543</v>
      </c>
      <c r="B119" s="70" t="s">
        <v>544</v>
      </c>
      <c r="C119" s="71" t="str">
        <f>IFERROR(VLOOKUP($E119,#REF!,C$1,FALSE),"")</f>
        <v/>
      </c>
      <c r="D119" s="71" t="s">
        <v>17</v>
      </c>
      <c r="E119" s="71" t="s">
        <v>62</v>
      </c>
      <c r="F119" s="71" t="s">
        <v>15</v>
      </c>
      <c r="G119" s="100" t="s">
        <v>14</v>
      </c>
      <c r="H119" s="100">
        <v>2.8</v>
      </c>
      <c r="I119" s="100">
        <v>2.5</v>
      </c>
      <c r="J119" s="100" t="s">
        <v>14</v>
      </c>
      <c r="K119" s="100">
        <v>2.7</v>
      </c>
      <c r="L119" s="71" t="s">
        <v>10</v>
      </c>
      <c r="M119" s="71" t="s">
        <v>11</v>
      </c>
      <c r="N119" s="71" t="s">
        <v>190</v>
      </c>
    </row>
    <row r="120" spans="1:14" ht="15.75" thickBot="1" x14ac:dyDescent="0.3">
      <c r="A120" s="72" t="s">
        <v>545</v>
      </c>
      <c r="B120" s="70" t="s">
        <v>546</v>
      </c>
      <c r="C120" s="71" t="str">
        <f>IFERROR(VLOOKUP($E120,#REF!,C$1,FALSE),"")</f>
        <v/>
      </c>
      <c r="D120" s="71" t="s">
        <v>17</v>
      </c>
      <c r="E120" s="71" t="s">
        <v>23</v>
      </c>
      <c r="F120" s="71" t="s">
        <v>15</v>
      </c>
      <c r="G120" s="100">
        <v>2.6</v>
      </c>
      <c r="H120" s="100">
        <v>2.6</v>
      </c>
      <c r="I120" s="100">
        <v>2.5</v>
      </c>
      <c r="J120" s="100">
        <v>2.9</v>
      </c>
      <c r="K120" s="100">
        <v>2.7</v>
      </c>
      <c r="L120" s="71" t="s">
        <v>10</v>
      </c>
      <c r="M120" s="71" t="s">
        <v>11</v>
      </c>
      <c r="N120" s="71" t="s">
        <v>190</v>
      </c>
    </row>
    <row r="121" spans="1:14" ht="15.75" thickBot="1" x14ac:dyDescent="0.3">
      <c r="A121" s="72" t="s">
        <v>621</v>
      </c>
      <c r="B121" s="70" t="s">
        <v>379</v>
      </c>
      <c r="C121" s="71" t="str">
        <f>IFERROR(VLOOKUP($E121,#REF!,C$1,FALSE),"")</f>
        <v/>
      </c>
      <c r="D121" s="71" t="s">
        <v>17</v>
      </c>
      <c r="E121" s="71" t="s">
        <v>113</v>
      </c>
      <c r="F121" s="71" t="s">
        <v>15</v>
      </c>
      <c r="G121" s="100" t="s">
        <v>14</v>
      </c>
      <c r="H121" s="100" t="s">
        <v>13</v>
      </c>
      <c r="I121" s="100">
        <v>2.5</v>
      </c>
      <c r="J121" s="100" t="s">
        <v>14</v>
      </c>
      <c r="K121" s="100">
        <v>2.7</v>
      </c>
      <c r="L121" s="71" t="s">
        <v>16</v>
      </c>
      <c r="M121" s="71" t="s">
        <v>11</v>
      </c>
      <c r="N121" s="71" t="s">
        <v>190</v>
      </c>
    </row>
    <row r="122" spans="1:14" ht="15.75" thickBot="1" x14ac:dyDescent="0.3">
      <c r="A122" s="72" t="s">
        <v>620</v>
      </c>
      <c r="B122" s="70" t="s">
        <v>379</v>
      </c>
      <c r="C122" s="71" t="str">
        <f>IFERROR(VLOOKUP($E122,#REF!,C$1,FALSE),"")</f>
        <v/>
      </c>
      <c r="D122" s="71" t="s">
        <v>32</v>
      </c>
      <c r="E122" s="71" t="s">
        <v>133</v>
      </c>
      <c r="F122" s="71" t="s">
        <v>15</v>
      </c>
      <c r="G122" s="100" t="s">
        <v>13</v>
      </c>
      <c r="H122" s="100" t="s">
        <v>12</v>
      </c>
      <c r="I122" s="100" t="s">
        <v>12</v>
      </c>
      <c r="J122" s="100" t="s">
        <v>13</v>
      </c>
      <c r="K122" s="100" t="s">
        <v>13</v>
      </c>
      <c r="L122" s="71" t="s">
        <v>18</v>
      </c>
      <c r="M122" s="71" t="s">
        <v>11</v>
      </c>
      <c r="N122" s="71" t="s">
        <v>191</v>
      </c>
    </row>
    <row r="123" spans="1:14" x14ac:dyDescent="0.25">
      <c r="A123" s="80"/>
    </row>
    <row r="124" spans="1:14" x14ac:dyDescent="0.25">
      <c r="A124" s="81"/>
    </row>
    <row r="125" spans="1:14" x14ac:dyDescent="0.25">
      <c r="A125" s="81"/>
    </row>
    <row r="126" spans="1:14" x14ac:dyDescent="0.25">
      <c r="A126" s="81"/>
    </row>
  </sheetData>
  <autoFilter ref="A3:N122" xr:uid="{00000000-0009-0000-0000-000000000000}"/>
  <mergeCells count="2">
    <mergeCell ref="A2:B2"/>
    <mergeCell ref="C2:N2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B4:X608"/>
  <sheetViews>
    <sheetView showGridLines="0" tabSelected="1" zoomScale="70" zoomScaleNormal="70" workbookViewId="0">
      <selection activeCell="H185" sqref="H185"/>
    </sheetView>
  </sheetViews>
  <sheetFormatPr defaultColWidth="8.7109375" defaultRowHeight="12.75" outlineLevelRow="1" x14ac:dyDescent="0.2"/>
  <cols>
    <col min="1" max="1" width="8.7109375" style="41"/>
    <col min="2" max="2" width="11.140625" style="41" customWidth="1"/>
    <col min="3" max="3" width="15.42578125" style="41" customWidth="1"/>
    <col min="4" max="4" width="32.7109375" style="41" customWidth="1"/>
    <col min="5" max="5" width="11.42578125" style="41" customWidth="1"/>
    <col min="6" max="6" width="10.42578125" style="41" customWidth="1"/>
    <col min="7" max="7" width="35.42578125" style="41" customWidth="1"/>
    <col min="8" max="8" width="75" style="41" customWidth="1"/>
    <col min="9" max="9" width="23.85546875" style="41" customWidth="1"/>
    <col min="10" max="10" width="37.140625" style="41" customWidth="1"/>
    <col min="11" max="11" width="3.85546875" style="91" customWidth="1"/>
    <col min="12" max="14" width="4.42578125" style="91" customWidth="1"/>
    <col min="15" max="15" width="13" style="41" customWidth="1"/>
    <col min="16" max="16" width="6.7109375" style="41" customWidth="1"/>
    <col min="17" max="17" width="11.7109375" style="41" customWidth="1"/>
    <col min="18" max="18" width="3.85546875" style="41" customWidth="1"/>
    <col min="19" max="19" width="24.5703125" style="41" customWidth="1"/>
    <col min="20" max="20" width="24.85546875" style="41" customWidth="1"/>
    <col min="21" max="21" width="34.5703125" style="41" customWidth="1"/>
    <col min="22" max="22" width="9.28515625" style="41" bestFit="1" customWidth="1"/>
    <col min="23" max="23" width="8.7109375" style="41"/>
    <col min="24" max="24" width="32" style="41" customWidth="1"/>
    <col min="25" max="16384" width="8.7109375" style="41"/>
  </cols>
  <sheetData>
    <row r="4" spans="2:17" s="51" customFormat="1" x14ac:dyDescent="0.2">
      <c r="D4" s="53" t="s">
        <v>192</v>
      </c>
      <c r="K4" s="90"/>
      <c r="L4" s="90"/>
      <c r="M4" s="90"/>
      <c r="N4" s="90"/>
    </row>
    <row r="5" spans="2:17" ht="13.5" thickBot="1" x14ac:dyDescent="0.25">
      <c r="B5" s="41" t="s">
        <v>560</v>
      </c>
      <c r="C5" s="43" t="s">
        <v>561</v>
      </c>
      <c r="D5" s="44" t="str">
        <f>CONCATENATE(B5," ",C5," ",$D$4)</f>
        <v>Tabel 6.1.1 Indoor wall 1a. Raw material acquisition and pre-processing</v>
      </c>
    </row>
    <row r="6" spans="2:17" ht="15.6" customHeight="1" outlineLevel="1" x14ac:dyDescent="0.2">
      <c r="C6" s="43"/>
      <c r="D6" s="165" t="s">
        <v>201</v>
      </c>
      <c r="E6" s="145" t="s">
        <v>202</v>
      </c>
      <c r="F6" s="146" t="s">
        <v>203</v>
      </c>
      <c r="G6" s="147"/>
      <c r="H6" s="147"/>
      <c r="I6" s="148"/>
      <c r="J6" s="145" t="s">
        <v>0</v>
      </c>
      <c r="K6" s="145" t="s">
        <v>204</v>
      </c>
      <c r="L6" s="145"/>
      <c r="M6" s="145"/>
      <c r="N6" s="145"/>
      <c r="O6" s="123" t="s">
        <v>205</v>
      </c>
      <c r="P6" s="132" t="s">
        <v>303</v>
      </c>
      <c r="Q6" s="137" t="s">
        <v>305</v>
      </c>
    </row>
    <row r="7" spans="2:17" ht="15.6" customHeight="1" outlineLevel="1" x14ac:dyDescent="0.2">
      <c r="C7" s="43"/>
      <c r="D7" s="166"/>
      <c r="E7" s="140"/>
      <c r="F7" s="140" t="s">
        <v>219</v>
      </c>
      <c r="G7" s="131" t="s">
        <v>271</v>
      </c>
      <c r="H7" s="140" t="s">
        <v>206</v>
      </c>
      <c r="I7" s="140" t="s">
        <v>207</v>
      </c>
      <c r="J7" s="140"/>
      <c r="K7" s="149" t="s">
        <v>208</v>
      </c>
      <c r="L7" s="149" t="s">
        <v>209</v>
      </c>
      <c r="M7" s="149" t="s">
        <v>29</v>
      </c>
      <c r="N7" s="149" t="s">
        <v>210</v>
      </c>
      <c r="O7" s="124"/>
      <c r="P7" s="133"/>
      <c r="Q7" s="138"/>
    </row>
    <row r="8" spans="2:17" ht="13.5" customHeight="1" outlineLevel="1" thickBot="1" x14ac:dyDescent="0.25">
      <c r="C8" s="43"/>
      <c r="D8" s="167"/>
      <c r="E8" s="141"/>
      <c r="F8" s="141"/>
      <c r="G8" s="116"/>
      <c r="H8" s="141"/>
      <c r="I8" s="141"/>
      <c r="J8" s="141"/>
      <c r="K8" s="150"/>
      <c r="L8" s="150"/>
      <c r="M8" s="150"/>
      <c r="N8" s="150"/>
      <c r="O8" s="125"/>
      <c r="P8" s="134"/>
      <c r="Q8" s="139"/>
    </row>
    <row r="9" spans="2:17" ht="13.5" outlineLevel="1" x14ac:dyDescent="0.2">
      <c r="C9" s="43"/>
      <c r="D9" s="13" t="s">
        <v>227</v>
      </c>
      <c r="E9" s="14"/>
      <c r="F9" s="14"/>
      <c r="G9" s="14"/>
      <c r="H9" s="14"/>
      <c r="I9" s="14"/>
      <c r="J9" s="14"/>
      <c r="K9" s="92"/>
      <c r="L9" s="92"/>
      <c r="M9" s="92"/>
      <c r="N9" s="92"/>
      <c r="O9" s="14"/>
      <c r="P9" s="14"/>
      <c r="Q9" s="6"/>
    </row>
    <row r="10" spans="2:17" outlineLevel="1" x14ac:dyDescent="0.2">
      <c r="C10" s="43"/>
      <c r="D10" s="18" t="s">
        <v>221</v>
      </c>
      <c r="E10" s="9" t="s">
        <v>212</v>
      </c>
      <c r="F10" s="27">
        <v>21</v>
      </c>
      <c r="G10" s="10" t="s">
        <v>256</v>
      </c>
      <c r="H10" s="10" t="s">
        <v>160</v>
      </c>
      <c r="I10" s="10" t="s">
        <v>190</v>
      </c>
      <c r="J10" s="11" t="s">
        <v>54</v>
      </c>
      <c r="K10" s="93">
        <v>2.5</v>
      </c>
      <c r="L10" s="93">
        <v>2.5</v>
      </c>
      <c r="M10" s="93" t="s">
        <v>13</v>
      </c>
      <c r="N10" s="93" t="s">
        <v>14</v>
      </c>
      <c r="O10" s="10" t="s">
        <v>559</v>
      </c>
      <c r="P10" s="22">
        <v>0</v>
      </c>
      <c r="Q10" s="35"/>
    </row>
    <row r="11" spans="2:17" outlineLevel="1" x14ac:dyDescent="0.2">
      <c r="C11" s="43"/>
      <c r="D11" s="16" t="s">
        <v>222</v>
      </c>
      <c r="E11" s="5" t="s">
        <v>212</v>
      </c>
      <c r="F11" s="26">
        <v>10.9</v>
      </c>
      <c r="G11" s="6" t="s">
        <v>256</v>
      </c>
      <c r="H11" s="6" t="s">
        <v>184</v>
      </c>
      <c r="I11" s="6" t="s">
        <v>191</v>
      </c>
      <c r="J11" s="11" t="s">
        <v>129</v>
      </c>
      <c r="K11" s="88" t="s">
        <v>13</v>
      </c>
      <c r="L11" s="88" t="s">
        <v>12</v>
      </c>
      <c r="M11" s="88" t="s">
        <v>12</v>
      </c>
      <c r="N11" s="88" t="s">
        <v>13</v>
      </c>
      <c r="O11" s="6" t="s">
        <v>559</v>
      </c>
      <c r="P11" s="22">
        <v>0</v>
      </c>
      <c r="Q11" s="35"/>
    </row>
    <row r="12" spans="2:17" outlineLevel="1" x14ac:dyDescent="0.2">
      <c r="C12" s="43"/>
      <c r="D12" s="16" t="s">
        <v>223</v>
      </c>
      <c r="E12" s="5" t="s">
        <v>212</v>
      </c>
      <c r="F12" s="26">
        <v>27.15</v>
      </c>
      <c r="G12" s="6" t="s">
        <v>256</v>
      </c>
      <c r="H12" s="6" t="s">
        <v>179</v>
      </c>
      <c r="I12" s="6" t="s">
        <v>191</v>
      </c>
      <c r="J12" s="11" t="s">
        <v>116</v>
      </c>
      <c r="K12" s="88" t="s">
        <v>13</v>
      </c>
      <c r="L12" s="88" t="s">
        <v>12</v>
      </c>
      <c r="M12" s="88" t="s">
        <v>13</v>
      </c>
      <c r="N12" s="88" t="s">
        <v>13</v>
      </c>
      <c r="O12" s="6" t="s">
        <v>214</v>
      </c>
      <c r="P12" s="22">
        <v>0</v>
      </c>
      <c r="Q12" s="35"/>
    </row>
    <row r="13" spans="2:17" outlineLevel="1" x14ac:dyDescent="0.2">
      <c r="C13" s="43"/>
      <c r="D13" s="16" t="s">
        <v>224</v>
      </c>
      <c r="E13" s="5" t="s">
        <v>212</v>
      </c>
      <c r="F13" s="26">
        <v>4.25</v>
      </c>
      <c r="G13" s="21" t="s">
        <v>256</v>
      </c>
      <c r="H13" s="21" t="s">
        <v>180</v>
      </c>
      <c r="I13" s="6" t="s">
        <v>191</v>
      </c>
      <c r="J13" s="11" t="s">
        <v>117</v>
      </c>
      <c r="K13" s="88" t="s">
        <v>13</v>
      </c>
      <c r="L13" s="88" t="s">
        <v>12</v>
      </c>
      <c r="M13" s="88" t="s">
        <v>12</v>
      </c>
      <c r="N13" s="88" t="s">
        <v>12</v>
      </c>
      <c r="O13" s="6" t="s">
        <v>214</v>
      </c>
      <c r="P13" s="22">
        <v>0</v>
      </c>
      <c r="Q13" s="35"/>
    </row>
    <row r="14" spans="2:17" outlineLevel="1" x14ac:dyDescent="0.2">
      <c r="C14" s="44"/>
      <c r="D14" s="16" t="s">
        <v>225</v>
      </c>
      <c r="E14" s="5" t="s">
        <v>212</v>
      </c>
      <c r="F14" s="26">
        <v>0.4</v>
      </c>
      <c r="G14" s="21" t="s">
        <v>256</v>
      </c>
      <c r="H14" s="6" t="s">
        <v>181</v>
      </c>
      <c r="I14" s="6" t="s">
        <v>191</v>
      </c>
      <c r="J14" s="11" t="s">
        <v>124</v>
      </c>
      <c r="K14" s="88" t="s">
        <v>13</v>
      </c>
      <c r="L14" s="88" t="s">
        <v>12</v>
      </c>
      <c r="M14" s="88" t="s">
        <v>13</v>
      </c>
      <c r="N14" s="88" t="s">
        <v>13</v>
      </c>
      <c r="O14" s="6" t="s">
        <v>214</v>
      </c>
      <c r="P14" s="22">
        <v>0</v>
      </c>
      <c r="Q14" s="35"/>
    </row>
    <row r="15" spans="2:17" outlineLevel="1" x14ac:dyDescent="0.2">
      <c r="C15" s="44"/>
      <c r="D15" s="16" t="s">
        <v>226</v>
      </c>
      <c r="E15" s="5" t="s">
        <v>212</v>
      </c>
      <c r="F15" s="26">
        <v>5.05</v>
      </c>
      <c r="G15" s="21" t="s">
        <v>256</v>
      </c>
      <c r="H15" s="6" t="s">
        <v>136</v>
      </c>
      <c r="I15" s="6" t="s">
        <v>190</v>
      </c>
      <c r="J15" s="11" t="s">
        <v>23</v>
      </c>
      <c r="K15" s="88">
        <v>2.9</v>
      </c>
      <c r="L15" s="88">
        <v>2.5</v>
      </c>
      <c r="M15" s="88">
        <v>2.6</v>
      </c>
      <c r="N15" s="88">
        <v>2.6</v>
      </c>
      <c r="O15" s="6" t="s">
        <v>559</v>
      </c>
      <c r="P15" s="22">
        <v>0</v>
      </c>
      <c r="Q15" s="35"/>
    </row>
    <row r="16" spans="2:17" outlineLevel="1" x14ac:dyDescent="0.2">
      <c r="C16" s="44"/>
    </row>
    <row r="17" spans="2:17" outlineLevel="1" x14ac:dyDescent="0.2">
      <c r="C17" s="44"/>
      <c r="D17" s="12" t="s">
        <v>216</v>
      </c>
    </row>
    <row r="18" spans="2:17" outlineLevel="1" x14ac:dyDescent="0.2">
      <c r="C18" s="43"/>
      <c r="D18" s="4" t="s">
        <v>233</v>
      </c>
      <c r="E18" s="5" t="s">
        <v>212</v>
      </c>
      <c r="F18" s="25">
        <f>SUM(F10:F15)</f>
        <v>68.75</v>
      </c>
      <c r="G18" s="15"/>
      <c r="H18" s="6"/>
      <c r="I18" s="6"/>
      <c r="J18" s="7"/>
      <c r="K18" s="88"/>
      <c r="L18" s="88"/>
      <c r="M18" s="88"/>
      <c r="N18" s="88"/>
      <c r="O18" s="6"/>
      <c r="P18" s="6"/>
      <c r="Q18" s="6"/>
    </row>
    <row r="19" spans="2:17" outlineLevel="1" x14ac:dyDescent="0.2">
      <c r="C19" s="43"/>
      <c r="D19" s="1"/>
      <c r="E19" s="2"/>
      <c r="F19" s="19"/>
      <c r="G19" s="19"/>
      <c r="H19" s="20"/>
      <c r="I19" s="20"/>
      <c r="J19" s="3"/>
      <c r="K19" s="94"/>
      <c r="L19" s="94"/>
      <c r="M19" s="94"/>
      <c r="N19" s="94"/>
      <c r="O19" s="20"/>
    </row>
    <row r="20" spans="2:17" ht="13.5" thickBot="1" x14ac:dyDescent="0.25">
      <c r="B20" s="41" t="s">
        <v>562</v>
      </c>
      <c r="C20" s="43" t="s">
        <v>578</v>
      </c>
      <c r="D20" s="44" t="str">
        <f>CONCATENATE(B20," ",C20," ",$D$4)</f>
        <v>Tabel 6.1.2 Indoor wood 1a. Raw material acquisition and pre-processing</v>
      </c>
      <c r="E20" s="2"/>
      <c r="F20" s="19"/>
      <c r="G20" s="19"/>
      <c r="H20" s="20"/>
      <c r="I20" s="20"/>
      <c r="J20" s="3"/>
      <c r="K20" s="94"/>
      <c r="L20" s="94"/>
      <c r="M20" s="94"/>
      <c r="N20" s="94"/>
      <c r="O20" s="20"/>
    </row>
    <row r="21" spans="2:17" ht="15.6" customHeight="1" outlineLevel="1" x14ac:dyDescent="0.2">
      <c r="C21" s="43"/>
      <c r="D21" s="142" t="s">
        <v>201</v>
      </c>
      <c r="E21" s="145" t="s">
        <v>202</v>
      </c>
      <c r="F21" s="146" t="s">
        <v>203</v>
      </c>
      <c r="G21" s="147"/>
      <c r="H21" s="147"/>
      <c r="I21" s="148"/>
      <c r="J21" s="145" t="s">
        <v>0</v>
      </c>
      <c r="K21" s="145" t="s">
        <v>204</v>
      </c>
      <c r="L21" s="145"/>
      <c r="M21" s="145"/>
      <c r="N21" s="145"/>
      <c r="O21" s="123" t="s">
        <v>205</v>
      </c>
      <c r="P21" s="132" t="s">
        <v>303</v>
      </c>
      <c r="Q21" s="137" t="s">
        <v>305</v>
      </c>
    </row>
    <row r="22" spans="2:17" ht="15.6" customHeight="1" outlineLevel="1" x14ac:dyDescent="0.2">
      <c r="C22" s="43"/>
      <c r="D22" s="143"/>
      <c r="E22" s="140"/>
      <c r="F22" s="140" t="s">
        <v>219</v>
      </c>
      <c r="G22" s="131" t="s">
        <v>271</v>
      </c>
      <c r="H22" s="140" t="s">
        <v>206</v>
      </c>
      <c r="I22" s="140" t="s">
        <v>207</v>
      </c>
      <c r="J22" s="140"/>
      <c r="K22" s="149" t="s">
        <v>208</v>
      </c>
      <c r="L22" s="149" t="s">
        <v>209</v>
      </c>
      <c r="M22" s="149" t="s">
        <v>29</v>
      </c>
      <c r="N22" s="149" t="s">
        <v>210</v>
      </c>
      <c r="O22" s="124"/>
      <c r="P22" s="133"/>
      <c r="Q22" s="138"/>
    </row>
    <row r="23" spans="2:17" ht="13.5" outlineLevel="1" thickBot="1" x14ac:dyDescent="0.25">
      <c r="C23" s="43"/>
      <c r="D23" s="144"/>
      <c r="E23" s="141"/>
      <c r="F23" s="141"/>
      <c r="G23" s="116"/>
      <c r="H23" s="141"/>
      <c r="I23" s="141"/>
      <c r="J23" s="141"/>
      <c r="K23" s="150"/>
      <c r="L23" s="150"/>
      <c r="M23" s="150"/>
      <c r="N23" s="150"/>
      <c r="O23" s="125"/>
      <c r="P23" s="134"/>
      <c r="Q23" s="139"/>
    </row>
    <row r="24" spans="2:17" ht="13.5" outlineLevel="1" x14ac:dyDescent="0.2">
      <c r="C24" s="43"/>
      <c r="D24" s="13" t="s">
        <v>227</v>
      </c>
      <c r="E24" s="14"/>
      <c r="F24" s="14"/>
      <c r="G24" s="14"/>
      <c r="H24" s="14"/>
      <c r="I24" s="14"/>
      <c r="J24" s="14"/>
      <c r="K24" s="92"/>
      <c r="L24" s="92"/>
      <c r="M24" s="92"/>
      <c r="N24" s="92"/>
      <c r="O24" s="14"/>
      <c r="P24" s="14"/>
      <c r="Q24" s="6"/>
    </row>
    <row r="25" spans="2:17" outlineLevel="1" x14ac:dyDescent="0.2">
      <c r="C25" s="43"/>
      <c r="D25" s="18" t="s">
        <v>234</v>
      </c>
      <c r="E25" s="5" t="s">
        <v>212</v>
      </c>
      <c r="F25" s="40">
        <v>21.7</v>
      </c>
      <c r="G25" s="10" t="s">
        <v>256</v>
      </c>
      <c r="H25" s="6" t="s">
        <v>184</v>
      </c>
      <c r="I25" s="6" t="s">
        <v>191</v>
      </c>
      <c r="J25" s="7" t="s">
        <v>129</v>
      </c>
      <c r="K25" s="88" t="s">
        <v>13</v>
      </c>
      <c r="L25" s="88" t="s">
        <v>12</v>
      </c>
      <c r="M25" s="88" t="s">
        <v>12</v>
      </c>
      <c r="N25" s="88" t="s">
        <v>13</v>
      </c>
      <c r="O25" s="6" t="s">
        <v>559</v>
      </c>
      <c r="P25" s="21">
        <v>0</v>
      </c>
      <c r="Q25" s="35"/>
    </row>
    <row r="26" spans="2:17" outlineLevel="1" x14ac:dyDescent="0.2">
      <c r="C26" s="43"/>
      <c r="D26" s="16" t="s">
        <v>221</v>
      </c>
      <c r="E26" s="5" t="s">
        <v>212</v>
      </c>
      <c r="F26" s="40">
        <v>21.2</v>
      </c>
      <c r="G26" s="6" t="s">
        <v>256</v>
      </c>
      <c r="H26" s="6" t="s">
        <v>160</v>
      </c>
      <c r="I26" s="6" t="s">
        <v>190</v>
      </c>
      <c r="J26" s="7" t="s">
        <v>54</v>
      </c>
      <c r="K26" s="88">
        <v>2.5</v>
      </c>
      <c r="L26" s="88">
        <v>2.5</v>
      </c>
      <c r="M26" s="88" t="s">
        <v>13</v>
      </c>
      <c r="N26" s="88" t="s">
        <v>14</v>
      </c>
      <c r="O26" s="6" t="s">
        <v>559</v>
      </c>
      <c r="P26" s="21">
        <v>0</v>
      </c>
      <c r="Q26" s="35"/>
    </row>
    <row r="27" spans="2:17" outlineLevel="1" x14ac:dyDescent="0.2">
      <c r="C27" s="43"/>
      <c r="D27" s="16" t="s">
        <v>235</v>
      </c>
      <c r="E27" s="5" t="s">
        <v>212</v>
      </c>
      <c r="F27" s="40">
        <v>5.8</v>
      </c>
      <c r="G27" s="6" t="s">
        <v>256</v>
      </c>
      <c r="H27" s="6" t="s">
        <v>181</v>
      </c>
      <c r="I27" s="6" t="s">
        <v>191</v>
      </c>
      <c r="J27" s="7" t="s">
        <v>124</v>
      </c>
      <c r="K27" s="88" t="s">
        <v>13</v>
      </c>
      <c r="L27" s="88" t="s">
        <v>12</v>
      </c>
      <c r="M27" s="88" t="s">
        <v>13</v>
      </c>
      <c r="N27" s="88" t="s">
        <v>13</v>
      </c>
      <c r="O27" s="6" t="s">
        <v>559</v>
      </c>
      <c r="P27" s="21">
        <v>0</v>
      </c>
      <c r="Q27" s="35"/>
    </row>
    <row r="28" spans="2:17" outlineLevel="1" x14ac:dyDescent="0.2">
      <c r="C28" s="43"/>
      <c r="D28" s="16" t="s">
        <v>236</v>
      </c>
      <c r="E28" s="5" t="s">
        <v>212</v>
      </c>
      <c r="F28" s="40">
        <v>6.4</v>
      </c>
      <c r="G28" s="21" t="s">
        <v>256</v>
      </c>
      <c r="H28" s="6" t="s">
        <v>183</v>
      </c>
      <c r="I28" s="6" t="s">
        <v>191</v>
      </c>
      <c r="J28" s="59" t="s">
        <v>127</v>
      </c>
      <c r="K28" s="88" t="s">
        <v>13</v>
      </c>
      <c r="L28" s="88" t="s">
        <v>12</v>
      </c>
      <c r="M28" s="88" t="s">
        <v>13</v>
      </c>
      <c r="N28" s="88" t="s">
        <v>13</v>
      </c>
      <c r="O28" s="6" t="s">
        <v>559</v>
      </c>
      <c r="P28" s="21">
        <v>0</v>
      </c>
      <c r="Q28" s="35"/>
    </row>
    <row r="29" spans="2:17" outlineLevel="1" x14ac:dyDescent="0.2">
      <c r="C29" s="44"/>
      <c r="D29" s="18" t="s">
        <v>226</v>
      </c>
      <c r="E29" s="5" t="s">
        <v>212</v>
      </c>
      <c r="F29" s="40">
        <v>3</v>
      </c>
      <c r="G29" s="6" t="s">
        <v>256</v>
      </c>
      <c r="H29" s="6" t="s">
        <v>136</v>
      </c>
      <c r="I29" s="6" t="s">
        <v>190</v>
      </c>
      <c r="J29" s="7" t="s">
        <v>23</v>
      </c>
      <c r="K29" s="88">
        <v>2.9</v>
      </c>
      <c r="L29" s="88">
        <v>2.5</v>
      </c>
      <c r="M29" s="88">
        <v>2.6</v>
      </c>
      <c r="N29" s="88">
        <v>2.6</v>
      </c>
      <c r="O29" s="6" t="s">
        <v>559</v>
      </c>
      <c r="P29" s="21">
        <v>0</v>
      </c>
      <c r="Q29" s="35"/>
    </row>
    <row r="30" spans="2:17" outlineLevel="1" x14ac:dyDescent="0.2">
      <c r="C30" s="44"/>
    </row>
    <row r="31" spans="2:17" outlineLevel="1" x14ac:dyDescent="0.2">
      <c r="C31" s="44"/>
      <c r="D31" s="12" t="s">
        <v>216</v>
      </c>
    </row>
    <row r="32" spans="2:17" outlineLevel="1" x14ac:dyDescent="0.2">
      <c r="C32" s="43"/>
      <c r="D32" s="4" t="s">
        <v>233</v>
      </c>
      <c r="E32" s="5" t="s">
        <v>212</v>
      </c>
      <c r="F32" s="25">
        <f>SUM(F25:F30)</f>
        <v>58.099999999999994</v>
      </c>
      <c r="G32" s="15"/>
      <c r="H32" s="6"/>
      <c r="I32" s="6"/>
      <c r="J32" s="7"/>
      <c r="K32" s="88"/>
      <c r="L32" s="88"/>
      <c r="M32" s="88"/>
      <c r="N32" s="88"/>
      <c r="O32" s="6"/>
      <c r="P32" s="6"/>
      <c r="Q32" s="6"/>
    </row>
    <row r="33" spans="2:19" outlineLevel="1" x14ac:dyDescent="0.2">
      <c r="C33" s="43"/>
    </row>
    <row r="34" spans="2:19" ht="12.95" customHeight="1" thickBot="1" x14ac:dyDescent="0.25">
      <c r="B34" s="41" t="s">
        <v>563</v>
      </c>
      <c r="C34" s="43" t="s">
        <v>580</v>
      </c>
      <c r="D34" s="44" t="str">
        <f>CONCATENATE(B34," ",C34," ",$D$4)</f>
        <v>Tabel 6.1.3 Outdoor wall 1a. Raw material acquisition and pre-processing</v>
      </c>
    </row>
    <row r="35" spans="2:19" ht="15.6" customHeight="1" outlineLevel="1" x14ac:dyDescent="0.2">
      <c r="C35" s="43"/>
      <c r="D35" s="142" t="s">
        <v>201</v>
      </c>
      <c r="E35" s="145" t="s">
        <v>202</v>
      </c>
      <c r="F35" s="146" t="s">
        <v>203</v>
      </c>
      <c r="G35" s="147"/>
      <c r="H35" s="147"/>
      <c r="I35" s="148"/>
      <c r="J35" s="145" t="s">
        <v>0</v>
      </c>
      <c r="K35" s="145" t="s">
        <v>204</v>
      </c>
      <c r="L35" s="145"/>
      <c r="M35" s="145"/>
      <c r="N35" s="145"/>
      <c r="O35" s="123" t="s">
        <v>205</v>
      </c>
      <c r="P35" s="132" t="s">
        <v>303</v>
      </c>
      <c r="Q35" s="137" t="s">
        <v>305</v>
      </c>
    </row>
    <row r="36" spans="2:19" ht="18.95" customHeight="1" outlineLevel="1" x14ac:dyDescent="0.2">
      <c r="C36" s="43"/>
      <c r="D36" s="143"/>
      <c r="E36" s="140"/>
      <c r="F36" s="140" t="s">
        <v>219</v>
      </c>
      <c r="G36" s="131" t="s">
        <v>271</v>
      </c>
      <c r="H36" s="140" t="s">
        <v>206</v>
      </c>
      <c r="I36" s="140" t="s">
        <v>207</v>
      </c>
      <c r="J36" s="140"/>
      <c r="K36" s="149" t="s">
        <v>208</v>
      </c>
      <c r="L36" s="149" t="s">
        <v>209</v>
      </c>
      <c r="M36" s="149" t="s">
        <v>29</v>
      </c>
      <c r="N36" s="149" t="s">
        <v>210</v>
      </c>
      <c r="O36" s="124"/>
      <c r="P36" s="133"/>
      <c r="Q36" s="138"/>
      <c r="S36" s="32"/>
    </row>
    <row r="37" spans="2:19" ht="14.45" customHeight="1" outlineLevel="1" thickBot="1" x14ac:dyDescent="0.25">
      <c r="C37" s="43"/>
      <c r="D37" s="144"/>
      <c r="E37" s="141"/>
      <c r="F37" s="141"/>
      <c r="G37" s="116"/>
      <c r="H37" s="141"/>
      <c r="I37" s="141"/>
      <c r="J37" s="141"/>
      <c r="K37" s="150"/>
      <c r="L37" s="150"/>
      <c r="M37" s="150"/>
      <c r="N37" s="150"/>
      <c r="O37" s="125"/>
      <c r="P37" s="134"/>
      <c r="Q37" s="139"/>
      <c r="S37" s="32"/>
    </row>
    <row r="38" spans="2:19" ht="13.5" outlineLevel="1" x14ac:dyDescent="0.2">
      <c r="C38" s="43"/>
      <c r="D38" s="17" t="s">
        <v>227</v>
      </c>
      <c r="E38" s="31"/>
      <c r="F38" s="31"/>
      <c r="G38" s="31"/>
      <c r="H38" s="31"/>
      <c r="I38" s="31"/>
      <c r="J38" s="31"/>
      <c r="K38" s="95"/>
      <c r="L38" s="95"/>
      <c r="M38" s="95"/>
      <c r="N38" s="95"/>
      <c r="O38" s="31"/>
      <c r="P38" s="31"/>
      <c r="Q38" s="6"/>
    </row>
    <row r="39" spans="2:19" outlineLevel="1" x14ac:dyDescent="0.2">
      <c r="C39" s="43"/>
      <c r="D39" s="16" t="s">
        <v>223</v>
      </c>
      <c r="E39" s="5" t="s">
        <v>212</v>
      </c>
      <c r="F39" s="40">
        <v>17</v>
      </c>
      <c r="G39" s="21" t="s">
        <v>256</v>
      </c>
      <c r="H39" s="6" t="s">
        <v>179</v>
      </c>
      <c r="I39" s="6" t="s">
        <v>191</v>
      </c>
      <c r="J39" s="7" t="s">
        <v>116</v>
      </c>
      <c r="K39" s="88" t="s">
        <v>13</v>
      </c>
      <c r="L39" s="88" t="s">
        <v>12</v>
      </c>
      <c r="M39" s="88" t="s">
        <v>13</v>
      </c>
      <c r="N39" s="88" t="s">
        <v>13</v>
      </c>
      <c r="O39" s="6" t="s">
        <v>214</v>
      </c>
      <c r="P39" s="21">
        <v>0</v>
      </c>
      <c r="Q39" s="6"/>
    </row>
    <row r="40" spans="2:19" outlineLevel="1" x14ac:dyDescent="0.2">
      <c r="C40" s="43"/>
      <c r="D40" s="16" t="s">
        <v>234</v>
      </c>
      <c r="E40" s="5" t="s">
        <v>212</v>
      </c>
      <c r="F40" s="40">
        <v>12.8</v>
      </c>
      <c r="G40" s="21" t="s">
        <v>256</v>
      </c>
      <c r="H40" s="6" t="s">
        <v>184</v>
      </c>
      <c r="I40" s="6" t="s">
        <v>191</v>
      </c>
      <c r="J40" s="7" t="s">
        <v>129</v>
      </c>
      <c r="K40" s="88" t="s">
        <v>13</v>
      </c>
      <c r="L40" s="88" t="s">
        <v>12</v>
      </c>
      <c r="M40" s="88" t="s">
        <v>12</v>
      </c>
      <c r="N40" s="88" t="s">
        <v>13</v>
      </c>
      <c r="O40" s="6" t="s">
        <v>559</v>
      </c>
      <c r="P40" s="21">
        <v>0</v>
      </c>
      <c r="Q40" s="6"/>
    </row>
    <row r="41" spans="2:19" outlineLevel="1" x14ac:dyDescent="0.2">
      <c r="C41" s="43"/>
      <c r="D41" s="16" t="s">
        <v>221</v>
      </c>
      <c r="E41" s="5" t="s">
        <v>212</v>
      </c>
      <c r="F41" s="40">
        <v>43</v>
      </c>
      <c r="G41" s="21" t="s">
        <v>256</v>
      </c>
      <c r="H41" s="6" t="s">
        <v>160</v>
      </c>
      <c r="I41" s="6" t="s">
        <v>190</v>
      </c>
      <c r="J41" s="7" t="s">
        <v>54</v>
      </c>
      <c r="K41" s="88">
        <v>2.5</v>
      </c>
      <c r="L41" s="88">
        <v>2.5</v>
      </c>
      <c r="M41" s="88" t="s">
        <v>13</v>
      </c>
      <c r="N41" s="88" t="s">
        <v>14</v>
      </c>
      <c r="O41" s="6" t="s">
        <v>559</v>
      </c>
      <c r="P41" s="21">
        <v>0</v>
      </c>
      <c r="Q41" s="6"/>
    </row>
    <row r="42" spans="2:19" outlineLevel="1" x14ac:dyDescent="0.2">
      <c r="C42" s="43"/>
      <c r="D42" s="16" t="s">
        <v>237</v>
      </c>
      <c r="E42" s="5" t="s">
        <v>212</v>
      </c>
      <c r="F42" s="40">
        <v>2</v>
      </c>
      <c r="G42" s="21" t="s">
        <v>256</v>
      </c>
      <c r="H42" s="6" t="s">
        <v>168</v>
      </c>
      <c r="I42" s="6" t="s">
        <v>190</v>
      </c>
      <c r="J42" s="59" t="s">
        <v>73</v>
      </c>
      <c r="K42" s="88" t="s">
        <v>14</v>
      </c>
      <c r="L42" s="88">
        <v>2.5</v>
      </c>
      <c r="M42" s="88" t="s">
        <v>13</v>
      </c>
      <c r="N42" s="88" t="s">
        <v>14</v>
      </c>
      <c r="O42" s="6" t="s">
        <v>214</v>
      </c>
      <c r="P42" s="21">
        <v>0</v>
      </c>
      <c r="Q42" s="6"/>
    </row>
    <row r="43" spans="2:19" outlineLevel="1" x14ac:dyDescent="0.2">
      <c r="C43" s="43"/>
      <c r="D43" s="16" t="s">
        <v>238</v>
      </c>
      <c r="E43" s="5" t="s">
        <v>212</v>
      </c>
      <c r="F43" s="40">
        <v>0.5</v>
      </c>
      <c r="G43" s="21" t="s">
        <v>256</v>
      </c>
      <c r="H43" s="6" t="s">
        <v>178</v>
      </c>
      <c r="I43" s="6" t="s">
        <v>191</v>
      </c>
      <c r="J43" s="59" t="s">
        <v>108</v>
      </c>
      <c r="K43" s="88" t="s">
        <v>13</v>
      </c>
      <c r="L43" s="88" t="s">
        <v>12</v>
      </c>
      <c r="M43" s="88" t="s">
        <v>13</v>
      </c>
      <c r="N43" s="88" t="s">
        <v>13</v>
      </c>
      <c r="O43" s="6" t="s">
        <v>214</v>
      </c>
      <c r="P43" s="21">
        <v>0</v>
      </c>
      <c r="Q43" s="6"/>
    </row>
    <row r="44" spans="2:19" outlineLevel="1" x14ac:dyDescent="0.2">
      <c r="C44" s="44"/>
      <c r="D44" s="16" t="s">
        <v>226</v>
      </c>
      <c r="E44" s="5" t="s">
        <v>212</v>
      </c>
      <c r="F44" s="40">
        <v>4.4000000000000004</v>
      </c>
      <c r="G44" s="21" t="s">
        <v>256</v>
      </c>
      <c r="H44" s="6" t="s">
        <v>136</v>
      </c>
      <c r="I44" s="6" t="s">
        <v>190</v>
      </c>
      <c r="J44" s="7" t="s">
        <v>23</v>
      </c>
      <c r="K44" s="88">
        <v>2.9</v>
      </c>
      <c r="L44" s="88">
        <v>2.5</v>
      </c>
      <c r="M44" s="88">
        <v>2.6</v>
      </c>
      <c r="N44" s="88">
        <v>2.6</v>
      </c>
      <c r="O44" s="6" t="s">
        <v>559</v>
      </c>
      <c r="P44" s="21">
        <v>0</v>
      </c>
      <c r="Q44" s="6"/>
    </row>
    <row r="45" spans="2:19" outlineLevel="1" x14ac:dyDescent="0.2">
      <c r="C45" s="44"/>
    </row>
    <row r="46" spans="2:19" outlineLevel="1" x14ac:dyDescent="0.2">
      <c r="C46" s="44"/>
      <c r="D46" s="12" t="s">
        <v>216</v>
      </c>
    </row>
    <row r="47" spans="2:19" outlineLevel="1" x14ac:dyDescent="0.2">
      <c r="C47" s="44"/>
      <c r="D47" s="4" t="s">
        <v>233</v>
      </c>
      <c r="E47" s="5" t="s">
        <v>212</v>
      </c>
      <c r="F47" s="25">
        <f>SUM(F39:F44)</f>
        <v>79.7</v>
      </c>
      <c r="G47" s="15"/>
      <c r="H47" s="6"/>
      <c r="I47" s="6"/>
      <c r="J47" s="7"/>
      <c r="K47" s="88"/>
      <c r="L47" s="88"/>
      <c r="M47" s="88"/>
      <c r="N47" s="88"/>
      <c r="O47" s="6"/>
      <c r="P47" s="6"/>
      <c r="Q47" s="6"/>
    </row>
    <row r="48" spans="2:19" outlineLevel="1" x14ac:dyDescent="0.2">
      <c r="C48" s="44"/>
      <c r="D48" s="1"/>
      <c r="E48" s="2"/>
      <c r="F48" s="19"/>
      <c r="G48" s="19"/>
      <c r="H48" s="20"/>
      <c r="I48" s="20"/>
      <c r="J48" s="3"/>
      <c r="K48" s="94"/>
      <c r="L48" s="94"/>
      <c r="M48" s="94"/>
      <c r="N48" s="94"/>
      <c r="O48" s="20"/>
    </row>
    <row r="49" spans="2:24" ht="13.5" thickBot="1" x14ac:dyDescent="0.25">
      <c r="B49" s="41" t="s">
        <v>564</v>
      </c>
      <c r="C49" s="43" t="s">
        <v>579</v>
      </c>
      <c r="D49" s="44" t="str">
        <f>CONCATENATE(B49," ",C49," ",$D$4)</f>
        <v>Tabel 6.1.4 Outdoor wood 1a. Raw material acquisition and pre-processing</v>
      </c>
      <c r="U49" s="42"/>
    </row>
    <row r="50" spans="2:24" ht="15" customHeight="1" outlineLevel="1" x14ac:dyDescent="0.2">
      <c r="C50" s="44"/>
      <c r="D50" s="165" t="s">
        <v>201</v>
      </c>
      <c r="E50" s="160" t="s">
        <v>202</v>
      </c>
      <c r="F50" s="146" t="s">
        <v>203</v>
      </c>
      <c r="G50" s="147"/>
      <c r="H50" s="147"/>
      <c r="I50" s="148"/>
      <c r="J50" s="160" t="s">
        <v>0</v>
      </c>
      <c r="K50" s="162" t="s">
        <v>204</v>
      </c>
      <c r="L50" s="163"/>
      <c r="M50" s="163"/>
      <c r="N50" s="164"/>
      <c r="O50" s="155" t="s">
        <v>205</v>
      </c>
      <c r="P50" s="132" t="s">
        <v>303</v>
      </c>
      <c r="Q50" s="137" t="s">
        <v>305</v>
      </c>
    </row>
    <row r="51" spans="2:24" ht="14.45" customHeight="1" outlineLevel="1" x14ac:dyDescent="0.2">
      <c r="C51" s="44"/>
      <c r="D51" s="166"/>
      <c r="E51" s="161"/>
      <c r="F51" s="129" t="s">
        <v>219</v>
      </c>
      <c r="G51" s="131" t="s">
        <v>271</v>
      </c>
      <c r="H51" s="129" t="s">
        <v>206</v>
      </c>
      <c r="I51" s="129" t="s">
        <v>207</v>
      </c>
      <c r="J51" s="161"/>
      <c r="K51" s="158" t="s">
        <v>208</v>
      </c>
      <c r="L51" s="158" t="s">
        <v>209</v>
      </c>
      <c r="M51" s="158" t="s">
        <v>29</v>
      </c>
      <c r="N51" s="158" t="s">
        <v>210</v>
      </c>
      <c r="O51" s="156"/>
      <c r="P51" s="133"/>
      <c r="Q51" s="138"/>
      <c r="S51" s="32"/>
      <c r="U51" s="42"/>
    </row>
    <row r="52" spans="2:24" ht="14.25" outlineLevel="1" thickBot="1" x14ac:dyDescent="0.25">
      <c r="C52" s="44"/>
      <c r="D52" s="167"/>
      <c r="E52" s="130"/>
      <c r="F52" s="130"/>
      <c r="G52" s="116"/>
      <c r="H52" s="130"/>
      <c r="I52" s="130"/>
      <c r="J52" s="130"/>
      <c r="K52" s="159"/>
      <c r="L52" s="159"/>
      <c r="M52" s="159"/>
      <c r="N52" s="159"/>
      <c r="O52" s="157"/>
      <c r="P52" s="134"/>
      <c r="Q52" s="139"/>
      <c r="S52" s="32"/>
    </row>
    <row r="53" spans="2:24" ht="13.5" outlineLevel="1" x14ac:dyDescent="0.2">
      <c r="C53" s="44"/>
      <c r="D53" s="17" t="s">
        <v>227</v>
      </c>
      <c r="E53" s="31"/>
      <c r="F53" s="31"/>
      <c r="G53" s="31"/>
      <c r="H53" s="31"/>
      <c r="I53" s="31"/>
      <c r="J53" s="31"/>
      <c r="K53" s="95"/>
      <c r="L53" s="95"/>
      <c r="M53" s="95"/>
      <c r="N53" s="95"/>
      <c r="O53" s="31"/>
      <c r="P53" s="31"/>
      <c r="Q53" s="6"/>
    </row>
    <row r="54" spans="2:24" outlineLevel="1" x14ac:dyDescent="0.2">
      <c r="C54" s="44"/>
      <c r="D54" s="18" t="s">
        <v>239</v>
      </c>
      <c r="E54" s="5" t="s">
        <v>212</v>
      </c>
      <c r="F54" s="40">
        <v>41</v>
      </c>
      <c r="G54" s="21" t="s">
        <v>256</v>
      </c>
      <c r="H54" s="6" t="s">
        <v>161</v>
      </c>
      <c r="I54" s="6" t="s">
        <v>190</v>
      </c>
      <c r="J54" s="7" t="s">
        <v>55</v>
      </c>
      <c r="K54" s="88" t="s">
        <v>14</v>
      </c>
      <c r="L54" s="88">
        <v>2.6</v>
      </c>
      <c r="M54" s="88">
        <v>2.7</v>
      </c>
      <c r="N54" s="88" t="s">
        <v>14</v>
      </c>
      <c r="O54" s="6" t="s">
        <v>559</v>
      </c>
      <c r="P54" s="21">
        <v>0</v>
      </c>
      <c r="Q54" s="6"/>
    </row>
    <row r="55" spans="2:24" outlineLevel="1" x14ac:dyDescent="0.2">
      <c r="C55" s="44"/>
      <c r="D55" s="16" t="s">
        <v>240</v>
      </c>
      <c r="E55" s="5" t="s">
        <v>212</v>
      </c>
      <c r="F55" s="40">
        <v>17</v>
      </c>
      <c r="G55" s="21" t="s">
        <v>256</v>
      </c>
      <c r="H55" s="6" t="s">
        <v>140</v>
      </c>
      <c r="I55" s="6" t="s">
        <v>186</v>
      </c>
      <c r="J55" s="7" t="s">
        <v>57</v>
      </c>
      <c r="K55" s="88" t="s">
        <v>13</v>
      </c>
      <c r="L55" s="88" t="s">
        <v>12</v>
      </c>
      <c r="M55" s="88" t="s">
        <v>12</v>
      </c>
      <c r="N55" s="88" t="s">
        <v>12</v>
      </c>
      <c r="O55" s="6" t="s">
        <v>559</v>
      </c>
      <c r="P55" s="21">
        <v>0</v>
      </c>
      <c r="Q55" s="6"/>
    </row>
    <row r="56" spans="2:24" outlineLevel="1" x14ac:dyDescent="0.2">
      <c r="D56" s="16" t="s">
        <v>222</v>
      </c>
      <c r="E56" s="5" t="s">
        <v>212</v>
      </c>
      <c r="F56" s="40">
        <v>19.5</v>
      </c>
      <c r="G56" s="21" t="s">
        <v>256</v>
      </c>
      <c r="H56" s="6" t="s">
        <v>184</v>
      </c>
      <c r="I56" s="6" t="s">
        <v>191</v>
      </c>
      <c r="J56" s="7" t="s">
        <v>129</v>
      </c>
      <c r="K56" s="88" t="s">
        <v>13</v>
      </c>
      <c r="L56" s="88" t="s">
        <v>12</v>
      </c>
      <c r="M56" s="88" t="s">
        <v>12</v>
      </c>
      <c r="N56" s="88" t="s">
        <v>13</v>
      </c>
      <c r="O56" s="6" t="s">
        <v>559</v>
      </c>
      <c r="P56" s="21">
        <v>0</v>
      </c>
      <c r="Q56" s="6"/>
    </row>
    <row r="57" spans="2:24" outlineLevel="1" x14ac:dyDescent="0.2">
      <c r="D57" s="16" t="s">
        <v>223</v>
      </c>
      <c r="E57" s="5" t="s">
        <v>212</v>
      </c>
      <c r="F57" s="40">
        <v>16.5</v>
      </c>
      <c r="G57" s="21" t="s">
        <v>256</v>
      </c>
      <c r="H57" s="6" t="s">
        <v>179</v>
      </c>
      <c r="I57" s="6" t="s">
        <v>191</v>
      </c>
      <c r="J57" s="7" t="s">
        <v>116</v>
      </c>
      <c r="K57" s="88" t="s">
        <v>13</v>
      </c>
      <c r="L57" s="88" t="s">
        <v>12</v>
      </c>
      <c r="M57" s="88" t="s">
        <v>13</v>
      </c>
      <c r="N57" s="88" t="s">
        <v>13</v>
      </c>
      <c r="O57" s="6" t="s">
        <v>214</v>
      </c>
      <c r="P57" s="21">
        <v>0</v>
      </c>
      <c r="Q57" s="6"/>
    </row>
    <row r="58" spans="2:24" outlineLevel="1" x14ac:dyDescent="0.2">
      <c r="D58" s="18" t="s">
        <v>241</v>
      </c>
      <c r="E58" s="5" t="s">
        <v>212</v>
      </c>
      <c r="F58" s="40">
        <v>3</v>
      </c>
      <c r="G58" s="21" t="s">
        <v>256</v>
      </c>
      <c r="H58" s="6" t="s">
        <v>148</v>
      </c>
      <c r="I58" s="6" t="s">
        <v>190</v>
      </c>
      <c r="J58" s="7" t="s">
        <v>38</v>
      </c>
      <c r="K58" s="88">
        <v>2.6</v>
      </c>
      <c r="L58" s="88">
        <v>1.9</v>
      </c>
      <c r="M58" s="88">
        <v>2.2000000000000002</v>
      </c>
      <c r="N58" s="88">
        <v>1.6</v>
      </c>
      <c r="O58" s="6" t="s">
        <v>214</v>
      </c>
      <c r="P58" s="21">
        <v>0</v>
      </c>
      <c r="Q58" s="6"/>
    </row>
    <row r="59" spans="2:24" outlineLevel="1" x14ac:dyDescent="0.2">
      <c r="D59" s="18" t="s">
        <v>226</v>
      </c>
      <c r="E59" s="5" t="s">
        <v>212</v>
      </c>
      <c r="F59" s="40">
        <v>3</v>
      </c>
      <c r="G59" s="21" t="s">
        <v>256</v>
      </c>
      <c r="H59" s="6" t="s">
        <v>136</v>
      </c>
      <c r="I59" s="6" t="s">
        <v>190</v>
      </c>
      <c r="J59" s="7" t="s">
        <v>23</v>
      </c>
      <c r="K59" s="88">
        <v>2.9</v>
      </c>
      <c r="L59" s="88">
        <v>2.5</v>
      </c>
      <c r="M59" s="88">
        <v>2.6</v>
      </c>
      <c r="N59" s="88">
        <v>2.6</v>
      </c>
      <c r="O59" s="6" t="s">
        <v>214</v>
      </c>
      <c r="P59" s="21">
        <v>0</v>
      </c>
      <c r="Q59" s="6"/>
    </row>
    <row r="60" spans="2:24" outlineLevel="1" x14ac:dyDescent="0.2"/>
    <row r="61" spans="2:24" outlineLevel="1" x14ac:dyDescent="0.2">
      <c r="D61" s="12" t="s">
        <v>216</v>
      </c>
    </row>
    <row r="62" spans="2:24" outlineLevel="1" x14ac:dyDescent="0.2">
      <c r="D62" s="4" t="s">
        <v>233</v>
      </c>
      <c r="E62" s="5" t="s">
        <v>212</v>
      </c>
      <c r="F62" s="25">
        <f>SUM(F54:F59)</f>
        <v>100</v>
      </c>
      <c r="G62" s="15"/>
      <c r="H62" s="6"/>
      <c r="I62" s="6"/>
      <c r="J62" s="7"/>
      <c r="K62" s="88"/>
      <c r="L62" s="88"/>
      <c r="M62" s="88"/>
      <c r="N62" s="88"/>
      <c r="O62" s="6"/>
      <c r="P62" s="6"/>
      <c r="Q62" s="6"/>
      <c r="X62" s="1"/>
    </row>
    <row r="63" spans="2:24" outlineLevel="1" x14ac:dyDescent="0.2">
      <c r="H63" s="45"/>
      <c r="I63" s="45"/>
      <c r="J63" s="45"/>
      <c r="K63" s="96"/>
      <c r="L63" s="96"/>
      <c r="M63" s="96"/>
      <c r="N63" s="96"/>
      <c r="O63" s="45"/>
      <c r="P63" s="45"/>
      <c r="X63" s="46"/>
    </row>
    <row r="64" spans="2:24" outlineLevel="1" x14ac:dyDescent="0.2">
      <c r="E64" s="45"/>
      <c r="F64" s="45"/>
      <c r="G64" s="45"/>
      <c r="H64" s="45"/>
      <c r="I64" s="45"/>
      <c r="J64" s="45"/>
      <c r="K64" s="96"/>
      <c r="L64" s="96"/>
      <c r="M64" s="96"/>
      <c r="N64" s="96"/>
      <c r="O64" s="45"/>
      <c r="P64" s="45"/>
      <c r="X64" s="46"/>
    </row>
    <row r="65" spans="2:19" s="51" customFormat="1" x14ac:dyDescent="0.2">
      <c r="D65" s="52" t="s">
        <v>193</v>
      </c>
      <c r="K65" s="90"/>
      <c r="L65" s="90"/>
      <c r="M65" s="90"/>
      <c r="N65" s="90"/>
    </row>
    <row r="66" spans="2:19" ht="15" customHeight="1" thickBot="1" x14ac:dyDescent="0.25">
      <c r="B66" s="41" t="s">
        <v>565</v>
      </c>
      <c r="C66" s="41" t="s">
        <v>566</v>
      </c>
      <c r="D66" s="44" t="str">
        <f>CONCATENATE(B66," ",C66," ",$D$65)</f>
        <v>Tabel 6.1.5 All subcategories 1b. Paint packaging material acquisition and pre-processing</v>
      </c>
    </row>
    <row r="67" spans="2:19" ht="14.45" customHeight="1" outlineLevel="1" x14ac:dyDescent="0.2">
      <c r="D67" s="142" t="s">
        <v>201</v>
      </c>
      <c r="E67" s="145" t="s">
        <v>202</v>
      </c>
      <c r="F67" s="146" t="s">
        <v>203</v>
      </c>
      <c r="G67" s="147"/>
      <c r="H67" s="147"/>
      <c r="I67" s="148"/>
      <c r="J67" s="114" t="s">
        <v>0</v>
      </c>
      <c r="K67" s="168" t="s">
        <v>204</v>
      </c>
      <c r="L67" s="168"/>
      <c r="M67" s="168"/>
      <c r="N67" s="168"/>
      <c r="O67" s="169" t="s">
        <v>205</v>
      </c>
      <c r="P67" s="132" t="s">
        <v>303</v>
      </c>
      <c r="Q67" s="137" t="s">
        <v>305</v>
      </c>
    </row>
    <row r="68" spans="2:19" ht="14.45" customHeight="1" outlineLevel="1" x14ac:dyDescent="0.2">
      <c r="D68" s="143"/>
      <c r="E68" s="140"/>
      <c r="F68" s="140" t="s">
        <v>219</v>
      </c>
      <c r="G68" s="131" t="s">
        <v>271</v>
      </c>
      <c r="H68" s="140" t="s">
        <v>206</v>
      </c>
      <c r="I68" s="140" t="s">
        <v>207</v>
      </c>
      <c r="J68" s="115"/>
      <c r="K68" s="149" t="s">
        <v>208</v>
      </c>
      <c r="L68" s="149" t="s">
        <v>209</v>
      </c>
      <c r="M68" s="149" t="s">
        <v>29</v>
      </c>
      <c r="N68" s="149" t="s">
        <v>210</v>
      </c>
      <c r="O68" s="170"/>
      <c r="P68" s="133"/>
      <c r="Q68" s="138"/>
      <c r="S68" s="32"/>
    </row>
    <row r="69" spans="2:19" ht="14.25" outlineLevel="1" thickBot="1" x14ac:dyDescent="0.25">
      <c r="D69" s="144"/>
      <c r="E69" s="141"/>
      <c r="F69" s="141"/>
      <c r="G69" s="116"/>
      <c r="H69" s="141"/>
      <c r="I69" s="141"/>
      <c r="J69" s="116"/>
      <c r="K69" s="150"/>
      <c r="L69" s="150"/>
      <c r="M69" s="150"/>
      <c r="N69" s="150"/>
      <c r="O69" s="171"/>
      <c r="P69" s="134"/>
      <c r="Q69" s="139"/>
      <c r="S69" s="32"/>
    </row>
    <row r="70" spans="2:19" ht="13.5" outlineLevel="1" x14ac:dyDescent="0.2">
      <c r="D70" s="13" t="s">
        <v>217</v>
      </c>
      <c r="E70" s="14"/>
      <c r="F70" s="14"/>
      <c r="G70" s="14"/>
      <c r="H70" s="14"/>
      <c r="I70" s="14"/>
      <c r="J70" s="14"/>
      <c r="K70" s="92"/>
      <c r="L70" s="92"/>
      <c r="M70" s="92"/>
      <c r="N70" s="92"/>
      <c r="O70" s="14"/>
      <c r="P70" s="31"/>
      <c r="Q70" s="31"/>
    </row>
    <row r="71" spans="2:19" outlineLevel="1" x14ac:dyDescent="0.2">
      <c r="D71" s="8" t="s">
        <v>228</v>
      </c>
      <c r="E71" s="9" t="s">
        <v>212</v>
      </c>
      <c r="F71" s="24">
        <v>9.1000000000000004E-3</v>
      </c>
      <c r="G71" s="24"/>
      <c r="H71" s="10" t="s">
        <v>147</v>
      </c>
      <c r="I71" s="10" t="s">
        <v>186</v>
      </c>
      <c r="J71" s="11" t="s">
        <v>37</v>
      </c>
      <c r="K71" s="93" t="s">
        <v>13</v>
      </c>
      <c r="L71" s="93" t="s">
        <v>12</v>
      </c>
      <c r="M71" s="93" t="s">
        <v>12</v>
      </c>
      <c r="N71" s="93" t="s">
        <v>12</v>
      </c>
      <c r="O71" s="10" t="s">
        <v>214</v>
      </c>
      <c r="P71" s="21">
        <v>0</v>
      </c>
      <c r="Q71" s="21"/>
    </row>
    <row r="72" spans="2:19" outlineLevel="1" x14ac:dyDescent="0.2">
      <c r="D72" s="8" t="s">
        <v>229</v>
      </c>
      <c r="E72" s="5" t="s">
        <v>212</v>
      </c>
      <c r="F72" s="24">
        <v>1.03E-2</v>
      </c>
      <c r="G72" s="24"/>
      <c r="H72" s="6" t="s">
        <v>151</v>
      </c>
      <c r="I72" s="6" t="s">
        <v>186</v>
      </c>
      <c r="J72" s="7" t="s">
        <v>101</v>
      </c>
      <c r="K72" s="88" t="s">
        <v>13</v>
      </c>
      <c r="L72" s="88" t="s">
        <v>13</v>
      </c>
      <c r="M72" s="88" t="s">
        <v>13</v>
      </c>
      <c r="N72" s="88" t="s">
        <v>13</v>
      </c>
      <c r="O72" s="6" t="s">
        <v>214</v>
      </c>
      <c r="P72" s="21">
        <v>0</v>
      </c>
      <c r="Q72" s="21"/>
    </row>
    <row r="73" spans="2:19" outlineLevel="1" x14ac:dyDescent="0.2">
      <c r="D73" s="8" t="s">
        <v>242</v>
      </c>
      <c r="E73" s="5" t="s">
        <v>212</v>
      </c>
      <c r="F73" s="24">
        <v>0.40593000000000001</v>
      </c>
      <c r="G73" s="24"/>
      <c r="H73" s="6" t="s">
        <v>172</v>
      </c>
      <c r="I73" s="6" t="s">
        <v>186</v>
      </c>
      <c r="J73" s="7" t="s">
        <v>102</v>
      </c>
      <c r="K73" s="88" t="s">
        <v>13</v>
      </c>
      <c r="L73" s="88" t="s">
        <v>12</v>
      </c>
      <c r="M73" s="88" t="s">
        <v>12</v>
      </c>
      <c r="N73" s="88" t="s">
        <v>12</v>
      </c>
      <c r="O73" s="6" t="s">
        <v>559</v>
      </c>
      <c r="P73" s="21">
        <v>0</v>
      </c>
      <c r="Q73" s="21"/>
    </row>
    <row r="74" spans="2:19" outlineLevel="1" x14ac:dyDescent="0.2">
      <c r="D74" s="8" t="s">
        <v>230</v>
      </c>
      <c r="E74" s="5" t="s">
        <v>212</v>
      </c>
      <c r="F74" s="24">
        <v>0.3866</v>
      </c>
      <c r="G74" s="24"/>
      <c r="H74" s="6" t="s">
        <v>153</v>
      </c>
      <c r="I74" s="6" t="s">
        <v>186</v>
      </c>
      <c r="J74" s="7" t="s">
        <v>41</v>
      </c>
      <c r="K74" s="88" t="s">
        <v>13</v>
      </c>
      <c r="L74" s="88" t="s">
        <v>13</v>
      </c>
      <c r="M74" s="88" t="s">
        <v>13</v>
      </c>
      <c r="N74" s="88" t="s">
        <v>13</v>
      </c>
      <c r="O74" s="6" t="s">
        <v>214</v>
      </c>
      <c r="P74" s="21">
        <v>0</v>
      </c>
      <c r="Q74" s="21"/>
    </row>
    <row r="75" spans="2:19" outlineLevel="1" x14ac:dyDescent="0.2">
      <c r="D75" s="8" t="s">
        <v>213</v>
      </c>
      <c r="E75" s="5" t="s">
        <v>212</v>
      </c>
      <c r="F75" s="24">
        <v>7.8799999999999995E-2</v>
      </c>
      <c r="G75" s="24"/>
      <c r="H75" s="6" t="s">
        <v>150</v>
      </c>
      <c r="I75" s="6" t="s">
        <v>186</v>
      </c>
      <c r="J75" s="7" t="s">
        <v>47</v>
      </c>
      <c r="K75" s="88" t="s">
        <v>13</v>
      </c>
      <c r="L75" s="88" t="s">
        <v>13</v>
      </c>
      <c r="M75" s="88" t="s">
        <v>13</v>
      </c>
      <c r="N75" s="88" t="s">
        <v>13</v>
      </c>
      <c r="O75" s="6" t="s">
        <v>214</v>
      </c>
      <c r="P75" s="21">
        <v>0</v>
      </c>
      <c r="Q75" s="21"/>
    </row>
    <row r="76" spans="2:19" outlineLevel="1" x14ac:dyDescent="0.2">
      <c r="D76" s="8" t="s">
        <v>231</v>
      </c>
      <c r="E76" s="5" t="s">
        <v>212</v>
      </c>
      <c r="F76" s="24">
        <v>0.51519999999999999</v>
      </c>
      <c r="G76" s="24"/>
      <c r="H76" s="6" t="s">
        <v>154</v>
      </c>
      <c r="I76" s="6" t="s">
        <v>186</v>
      </c>
      <c r="J76" s="7" t="s">
        <v>42</v>
      </c>
      <c r="K76" s="88" t="s">
        <v>13</v>
      </c>
      <c r="L76" s="88" t="s">
        <v>13</v>
      </c>
      <c r="M76" s="88" t="s">
        <v>13</v>
      </c>
      <c r="N76" s="88" t="s">
        <v>13</v>
      </c>
      <c r="O76" s="6" t="s">
        <v>559</v>
      </c>
      <c r="P76" s="21">
        <v>0</v>
      </c>
      <c r="Q76" s="21"/>
    </row>
    <row r="77" spans="2:19" outlineLevel="1" x14ac:dyDescent="0.2"/>
    <row r="78" spans="2:19" outlineLevel="1" x14ac:dyDescent="0.2">
      <c r="D78" s="23" t="s">
        <v>216</v>
      </c>
    </row>
    <row r="79" spans="2:19" outlineLevel="1" x14ac:dyDescent="0.2">
      <c r="D79" s="4" t="s">
        <v>215</v>
      </c>
      <c r="E79" s="5" t="s">
        <v>212</v>
      </c>
      <c r="F79" s="25">
        <v>1</v>
      </c>
      <c r="G79" s="25"/>
      <c r="H79" s="6"/>
      <c r="I79" s="6"/>
      <c r="J79" s="7"/>
      <c r="K79" s="88"/>
      <c r="L79" s="88"/>
      <c r="M79" s="88"/>
      <c r="N79" s="88"/>
      <c r="O79" s="6"/>
      <c r="P79" s="6"/>
      <c r="Q79" s="6"/>
    </row>
    <row r="80" spans="2:19" outlineLevel="1" x14ac:dyDescent="0.2"/>
    <row r="81" spans="2:19" s="51" customFormat="1" ht="15" customHeight="1" x14ac:dyDescent="0.2">
      <c r="D81" s="52" t="s">
        <v>194</v>
      </c>
      <c r="K81" s="90"/>
      <c r="L81" s="90"/>
      <c r="M81" s="90"/>
      <c r="N81" s="90"/>
    </row>
    <row r="82" spans="2:19" ht="14.25" thickBot="1" x14ac:dyDescent="0.25">
      <c r="B82" s="41" t="s">
        <v>567</v>
      </c>
      <c r="C82" s="41" t="s">
        <v>566</v>
      </c>
      <c r="D82" s="44" t="str">
        <f>CONCATENATE(B82," ",C82," ",$D$81)</f>
        <v>Tabel 6.1.6 All subcategories 1c. Raw material distribution</v>
      </c>
      <c r="P82" s="32"/>
    </row>
    <row r="83" spans="2:19" ht="14.45" customHeight="1" outlineLevel="1" x14ac:dyDescent="0.2">
      <c r="D83" s="105" t="s">
        <v>201</v>
      </c>
      <c r="E83" s="108" t="s">
        <v>202</v>
      </c>
      <c r="F83" s="154" t="s">
        <v>203</v>
      </c>
      <c r="G83" s="132"/>
      <c r="H83" s="132"/>
      <c r="I83" s="132"/>
      <c r="J83" s="132" t="s">
        <v>0</v>
      </c>
      <c r="K83" s="135" t="s">
        <v>204</v>
      </c>
      <c r="L83" s="135"/>
      <c r="M83" s="135"/>
      <c r="N83" s="135"/>
      <c r="O83" s="151" t="s">
        <v>211</v>
      </c>
      <c r="P83" s="132" t="s">
        <v>303</v>
      </c>
      <c r="Q83" s="137" t="s">
        <v>305</v>
      </c>
    </row>
    <row r="84" spans="2:19" ht="15" customHeight="1" outlineLevel="1" x14ac:dyDescent="0.2">
      <c r="D84" s="106"/>
      <c r="E84" s="109"/>
      <c r="F84" s="140" t="s">
        <v>219</v>
      </c>
      <c r="G84" s="133" t="s">
        <v>271</v>
      </c>
      <c r="H84" s="140" t="s">
        <v>206</v>
      </c>
      <c r="I84" s="140" t="s">
        <v>207</v>
      </c>
      <c r="J84" s="133"/>
      <c r="K84" s="136"/>
      <c r="L84" s="136"/>
      <c r="M84" s="136"/>
      <c r="N84" s="136"/>
      <c r="O84" s="152"/>
      <c r="P84" s="133"/>
      <c r="Q84" s="138"/>
      <c r="S84" s="32"/>
    </row>
    <row r="85" spans="2:19" ht="14.25" outlineLevel="1" thickBot="1" x14ac:dyDescent="0.25">
      <c r="D85" s="107"/>
      <c r="E85" s="110"/>
      <c r="F85" s="141"/>
      <c r="G85" s="134"/>
      <c r="H85" s="141"/>
      <c r="I85" s="141"/>
      <c r="J85" s="134"/>
      <c r="K85" s="97" t="s">
        <v>208</v>
      </c>
      <c r="L85" s="97" t="s">
        <v>209</v>
      </c>
      <c r="M85" s="97" t="s">
        <v>29</v>
      </c>
      <c r="N85" s="97" t="s">
        <v>210</v>
      </c>
      <c r="O85" s="153"/>
      <c r="P85" s="134"/>
      <c r="Q85" s="139"/>
      <c r="S85" s="32"/>
    </row>
    <row r="86" spans="2:19" ht="13.5" outlineLevel="1" x14ac:dyDescent="0.2">
      <c r="D86" s="10" t="s">
        <v>243</v>
      </c>
      <c r="E86" s="10" t="s">
        <v>218</v>
      </c>
      <c r="F86" s="10">
        <v>460</v>
      </c>
      <c r="G86" s="10"/>
      <c r="H86" s="10" t="s">
        <v>167</v>
      </c>
      <c r="I86" s="10" t="s">
        <v>186</v>
      </c>
      <c r="J86" s="6" t="s">
        <v>314</v>
      </c>
      <c r="K86" s="93" t="s">
        <v>13</v>
      </c>
      <c r="L86" s="93" t="s">
        <v>12</v>
      </c>
      <c r="M86" s="93" t="s">
        <v>12</v>
      </c>
      <c r="N86" s="93" t="s">
        <v>12</v>
      </c>
      <c r="O86" s="10" t="s">
        <v>214</v>
      </c>
      <c r="P86" s="14"/>
      <c r="Q86" s="34">
        <v>0.64</v>
      </c>
      <c r="S86" s="32"/>
    </row>
    <row r="87" spans="2:19" ht="13.5" outlineLevel="1" x14ac:dyDescent="0.25">
      <c r="D87" s="6" t="s">
        <v>232</v>
      </c>
      <c r="E87" s="6" t="s">
        <v>212</v>
      </c>
      <c r="F87" s="25">
        <f>0.0000182*F86</f>
        <v>8.3719999999999992E-3</v>
      </c>
      <c r="G87" s="10" t="s">
        <v>313</v>
      </c>
      <c r="H87" s="6" t="s">
        <v>176</v>
      </c>
      <c r="I87" s="6" t="s">
        <v>186</v>
      </c>
      <c r="J87" s="6" t="s">
        <v>97</v>
      </c>
      <c r="K87" s="88" t="s">
        <v>13</v>
      </c>
      <c r="L87" s="88" t="s">
        <v>12</v>
      </c>
      <c r="M87" s="88" t="s">
        <v>12</v>
      </c>
      <c r="N87" s="88" t="s">
        <v>12</v>
      </c>
      <c r="O87" s="6" t="s">
        <v>214</v>
      </c>
      <c r="P87" s="22"/>
      <c r="Q87" s="33"/>
      <c r="S87" s="32"/>
    </row>
    <row r="88" spans="2:19" ht="13.5" outlineLevel="1" x14ac:dyDescent="0.25">
      <c r="D88" s="20"/>
      <c r="E88" s="20"/>
      <c r="F88" s="84"/>
      <c r="G88" s="20"/>
      <c r="H88" s="20"/>
      <c r="I88" s="20"/>
      <c r="J88" s="20"/>
      <c r="K88" s="94"/>
      <c r="L88" s="94"/>
      <c r="M88" s="94"/>
      <c r="N88" s="94"/>
      <c r="O88" s="20"/>
      <c r="P88" s="39"/>
      <c r="Q88" s="55"/>
      <c r="S88" s="32"/>
    </row>
    <row r="89" spans="2:19" s="51" customFormat="1" x14ac:dyDescent="0.2">
      <c r="D89" s="52" t="s">
        <v>195</v>
      </c>
      <c r="K89" s="90"/>
      <c r="L89" s="90"/>
      <c r="M89" s="90"/>
      <c r="N89" s="90"/>
    </row>
    <row r="90" spans="2:19" s="85" customFormat="1" ht="13.5" thickBot="1" x14ac:dyDescent="0.25">
      <c r="B90" s="41" t="s">
        <v>568</v>
      </c>
      <c r="C90" s="41" t="s">
        <v>566</v>
      </c>
      <c r="D90" s="44" t="str">
        <f>CONCATENATE(B90," ",C90," ",$D$81)</f>
        <v>Tabel 6.1.7 All subcategories 1c. Raw material distribution</v>
      </c>
      <c r="K90" s="98"/>
      <c r="L90" s="98"/>
      <c r="M90" s="98"/>
      <c r="N90" s="98"/>
    </row>
    <row r="91" spans="2:19" ht="13.5" outlineLevel="1" x14ac:dyDescent="0.2">
      <c r="D91" s="105" t="s">
        <v>201</v>
      </c>
      <c r="E91" s="108" t="s">
        <v>202</v>
      </c>
      <c r="F91" s="154" t="s">
        <v>203</v>
      </c>
      <c r="G91" s="132"/>
      <c r="H91" s="132"/>
      <c r="I91" s="132"/>
      <c r="J91" s="132" t="s">
        <v>0</v>
      </c>
      <c r="K91" s="135" t="s">
        <v>204</v>
      </c>
      <c r="L91" s="135"/>
      <c r="M91" s="135"/>
      <c r="N91" s="135"/>
      <c r="O91" s="151" t="s">
        <v>211</v>
      </c>
      <c r="P91" s="132" t="s">
        <v>303</v>
      </c>
      <c r="Q91" s="137" t="s">
        <v>305</v>
      </c>
      <c r="S91" s="32"/>
    </row>
    <row r="92" spans="2:19" ht="13.5" outlineLevel="1" x14ac:dyDescent="0.2">
      <c r="D92" s="106"/>
      <c r="E92" s="109"/>
      <c r="F92" s="140" t="s">
        <v>219</v>
      </c>
      <c r="G92" s="133" t="s">
        <v>271</v>
      </c>
      <c r="H92" s="140" t="s">
        <v>206</v>
      </c>
      <c r="I92" s="140" t="s">
        <v>207</v>
      </c>
      <c r="J92" s="133"/>
      <c r="K92" s="136"/>
      <c r="L92" s="136"/>
      <c r="M92" s="136"/>
      <c r="N92" s="136"/>
      <c r="O92" s="152"/>
      <c r="P92" s="133"/>
      <c r="Q92" s="138"/>
      <c r="S92" s="32"/>
    </row>
    <row r="93" spans="2:19" ht="14.25" outlineLevel="1" thickBot="1" x14ac:dyDescent="0.25">
      <c r="D93" s="107"/>
      <c r="E93" s="110"/>
      <c r="F93" s="141"/>
      <c r="G93" s="134"/>
      <c r="H93" s="141"/>
      <c r="I93" s="141"/>
      <c r="J93" s="134"/>
      <c r="K93" s="97" t="s">
        <v>208</v>
      </c>
      <c r="L93" s="97" t="s">
        <v>209</v>
      </c>
      <c r="M93" s="97" t="s">
        <v>29</v>
      </c>
      <c r="N93" s="97" t="s">
        <v>210</v>
      </c>
      <c r="O93" s="153"/>
      <c r="P93" s="134"/>
      <c r="Q93" s="139"/>
      <c r="S93" s="32"/>
    </row>
    <row r="94" spans="2:19" ht="13.5" outlineLevel="1" x14ac:dyDescent="0.2">
      <c r="D94" s="10" t="s">
        <v>244</v>
      </c>
      <c r="E94" s="10" t="s">
        <v>218</v>
      </c>
      <c r="F94" s="10">
        <v>250</v>
      </c>
      <c r="G94" s="10"/>
      <c r="H94" s="10" t="s">
        <v>167</v>
      </c>
      <c r="I94" s="10" t="s">
        <v>186</v>
      </c>
      <c r="J94" s="6" t="s">
        <v>314</v>
      </c>
      <c r="K94" s="93" t="s">
        <v>13</v>
      </c>
      <c r="L94" s="93" t="s">
        <v>12</v>
      </c>
      <c r="M94" s="93" t="s">
        <v>12</v>
      </c>
      <c r="N94" s="93" t="s">
        <v>12</v>
      </c>
      <c r="O94" s="10" t="s">
        <v>214</v>
      </c>
      <c r="P94" s="22"/>
      <c r="Q94" s="22">
        <v>0.64</v>
      </c>
      <c r="S94" s="32"/>
    </row>
    <row r="95" spans="2:19" ht="13.5" outlineLevel="1" x14ac:dyDescent="0.2">
      <c r="D95" s="6" t="s">
        <v>232</v>
      </c>
      <c r="E95" s="6" t="s">
        <v>212</v>
      </c>
      <c r="F95" s="25">
        <f>0.0000182*F94</f>
        <v>4.5499999999999994E-3</v>
      </c>
      <c r="G95" s="10" t="s">
        <v>313</v>
      </c>
      <c r="H95" s="6" t="s">
        <v>176</v>
      </c>
      <c r="I95" s="6" t="s">
        <v>186</v>
      </c>
      <c r="J95" s="6" t="s">
        <v>97</v>
      </c>
      <c r="K95" s="88" t="s">
        <v>13</v>
      </c>
      <c r="L95" s="88" t="s">
        <v>12</v>
      </c>
      <c r="M95" s="88" t="s">
        <v>12</v>
      </c>
      <c r="N95" s="88" t="s">
        <v>12</v>
      </c>
      <c r="O95" s="6" t="s">
        <v>214</v>
      </c>
      <c r="P95" s="22"/>
      <c r="Q95" s="22"/>
      <c r="S95" s="32"/>
    </row>
    <row r="96" spans="2:19" ht="13.5" outlineLevel="1" x14ac:dyDescent="0.2">
      <c r="S96" s="32"/>
    </row>
    <row r="97" spans="2:19" outlineLevel="1" x14ac:dyDescent="0.2"/>
    <row r="98" spans="2:19" outlineLevel="1" x14ac:dyDescent="0.2"/>
    <row r="99" spans="2:19" s="51" customFormat="1" ht="14.45" customHeight="1" x14ac:dyDescent="0.2">
      <c r="D99" s="52" t="s">
        <v>196</v>
      </c>
      <c r="K99" s="90"/>
      <c r="L99" s="90"/>
      <c r="M99" s="90"/>
      <c r="N99" s="90"/>
    </row>
    <row r="100" spans="2:19" ht="13.5" thickBot="1" x14ac:dyDescent="0.25">
      <c r="B100" s="41" t="s">
        <v>569</v>
      </c>
      <c r="C100" s="43" t="s">
        <v>220</v>
      </c>
      <c r="D100" s="44" t="str">
        <f>CONCATENATE(B100," ",C100," ",$D$99)</f>
        <v>Tabel 6.2.1 Indoor wall  2a. Paint production</v>
      </c>
    </row>
    <row r="101" spans="2:19" ht="14.45" customHeight="1" outlineLevel="1" x14ac:dyDescent="0.2">
      <c r="D101" s="142" t="s">
        <v>201</v>
      </c>
      <c r="E101" s="145" t="s">
        <v>202</v>
      </c>
      <c r="F101" s="146" t="s">
        <v>203</v>
      </c>
      <c r="G101" s="147"/>
      <c r="H101" s="147"/>
      <c r="I101" s="148"/>
      <c r="J101" s="145" t="s">
        <v>0</v>
      </c>
      <c r="K101" s="145" t="s">
        <v>204</v>
      </c>
      <c r="L101" s="145"/>
      <c r="M101" s="145"/>
      <c r="N101" s="145"/>
      <c r="O101" s="123" t="s">
        <v>205</v>
      </c>
      <c r="P101" s="132" t="s">
        <v>303</v>
      </c>
      <c r="Q101" s="137" t="s">
        <v>305</v>
      </c>
    </row>
    <row r="102" spans="2:19" ht="14.45" customHeight="1" outlineLevel="1" x14ac:dyDescent="0.2">
      <c r="D102" s="143"/>
      <c r="E102" s="140"/>
      <c r="F102" s="140" t="s">
        <v>219</v>
      </c>
      <c r="G102" s="131" t="s">
        <v>271</v>
      </c>
      <c r="H102" s="140" t="s">
        <v>206</v>
      </c>
      <c r="I102" s="140" t="s">
        <v>207</v>
      </c>
      <c r="J102" s="140"/>
      <c r="K102" s="149" t="s">
        <v>208</v>
      </c>
      <c r="L102" s="149" t="s">
        <v>209</v>
      </c>
      <c r="M102" s="149" t="s">
        <v>29</v>
      </c>
      <c r="N102" s="149" t="s">
        <v>210</v>
      </c>
      <c r="O102" s="124"/>
      <c r="P102" s="133"/>
      <c r="Q102" s="138"/>
      <c r="S102" s="32"/>
    </row>
    <row r="103" spans="2:19" ht="14.25" outlineLevel="1" thickBot="1" x14ac:dyDescent="0.25">
      <c r="D103" s="144"/>
      <c r="E103" s="141"/>
      <c r="F103" s="141"/>
      <c r="G103" s="116"/>
      <c r="H103" s="141"/>
      <c r="I103" s="141"/>
      <c r="J103" s="141"/>
      <c r="K103" s="150"/>
      <c r="L103" s="150"/>
      <c r="M103" s="150"/>
      <c r="N103" s="150"/>
      <c r="O103" s="125"/>
      <c r="P103" s="134"/>
      <c r="Q103" s="139"/>
      <c r="S103" s="32"/>
    </row>
    <row r="104" spans="2:19" ht="13.5" outlineLevel="1" x14ac:dyDescent="0.2">
      <c r="D104" s="13" t="s">
        <v>227</v>
      </c>
      <c r="E104" s="14"/>
      <c r="F104" s="14"/>
      <c r="G104" s="14"/>
      <c r="H104" s="14"/>
      <c r="I104" s="14"/>
      <c r="J104" s="14"/>
      <c r="K104" s="92"/>
      <c r="L104" s="92"/>
      <c r="M104" s="92"/>
      <c r="N104" s="92"/>
      <c r="O104" s="14"/>
      <c r="P104" s="14"/>
      <c r="Q104" s="31"/>
    </row>
    <row r="105" spans="2:19" outlineLevel="1" x14ac:dyDescent="0.2">
      <c r="D105" s="4" t="s">
        <v>615</v>
      </c>
      <c r="E105" s="9" t="s">
        <v>212</v>
      </c>
      <c r="F105" s="27">
        <f>F18/100*1.03</f>
        <v>0.708125</v>
      </c>
      <c r="G105" s="28" t="s">
        <v>614</v>
      </c>
      <c r="H105" s="10"/>
      <c r="I105" s="10"/>
      <c r="J105" s="11"/>
      <c r="K105" s="93"/>
      <c r="L105" s="93"/>
      <c r="M105" s="93"/>
      <c r="N105" s="93"/>
      <c r="O105" s="10"/>
      <c r="P105" s="22"/>
      <c r="Q105" s="21"/>
    </row>
    <row r="106" spans="2:19" ht="14.45" customHeight="1" outlineLevel="1" x14ac:dyDescent="0.2">
      <c r="D106" s="4" t="s">
        <v>616</v>
      </c>
      <c r="E106" s="5" t="s">
        <v>212</v>
      </c>
      <c r="F106" s="26">
        <f>31.25/100*1.03</f>
        <v>0.32187500000000002</v>
      </c>
      <c r="G106" s="28" t="s">
        <v>614</v>
      </c>
      <c r="H106" s="6" t="s">
        <v>145</v>
      </c>
      <c r="I106" s="6" t="s">
        <v>189</v>
      </c>
      <c r="J106" s="6" t="s">
        <v>35</v>
      </c>
      <c r="K106" s="88">
        <v>2.02</v>
      </c>
      <c r="L106" s="88">
        <v>2.42</v>
      </c>
      <c r="M106" s="88">
        <v>2.0249999999999999</v>
      </c>
      <c r="N106" s="88">
        <v>2.0379999999999998</v>
      </c>
      <c r="O106" s="6" t="s">
        <v>214</v>
      </c>
      <c r="P106" s="22">
        <v>0</v>
      </c>
      <c r="Q106" s="21"/>
    </row>
    <row r="107" spans="2:19" ht="14.45" customHeight="1" outlineLevel="1" x14ac:dyDescent="0.2">
      <c r="D107" s="4" t="s">
        <v>215</v>
      </c>
      <c r="E107" s="5" t="s">
        <v>212</v>
      </c>
      <c r="F107" s="25">
        <v>0.12</v>
      </c>
      <c r="G107" s="87" t="s">
        <v>617</v>
      </c>
      <c r="H107" s="6"/>
      <c r="I107" s="6"/>
      <c r="J107" s="11"/>
      <c r="K107" s="88"/>
      <c r="L107" s="88"/>
      <c r="M107" s="88"/>
      <c r="N107" s="88"/>
      <c r="O107" s="6"/>
      <c r="P107" s="22"/>
      <c r="Q107" s="21"/>
    </row>
    <row r="108" spans="2:19" outlineLevel="1" x14ac:dyDescent="0.2">
      <c r="D108" s="4" t="s">
        <v>608</v>
      </c>
      <c r="E108" s="5" t="s">
        <v>247</v>
      </c>
      <c r="F108" s="26">
        <v>0.86537375987326981</v>
      </c>
      <c r="G108" s="28" t="s">
        <v>258</v>
      </c>
      <c r="H108" s="21" t="s">
        <v>623</v>
      </c>
      <c r="I108" s="21" t="s">
        <v>186</v>
      </c>
      <c r="J108" s="21" t="s">
        <v>622</v>
      </c>
      <c r="K108" s="99" t="s">
        <v>13</v>
      </c>
      <c r="L108" s="99" t="s">
        <v>12</v>
      </c>
      <c r="M108" s="99" t="s">
        <v>12</v>
      </c>
      <c r="N108" s="99" t="s">
        <v>12</v>
      </c>
      <c r="O108" s="21" t="s">
        <v>559</v>
      </c>
      <c r="P108" s="22">
        <v>0</v>
      </c>
      <c r="Q108" s="21"/>
    </row>
    <row r="109" spans="2:19" outlineLevel="1" x14ac:dyDescent="0.2">
      <c r="D109" s="4" t="s">
        <v>248</v>
      </c>
      <c r="E109" s="5"/>
      <c r="F109" s="25"/>
      <c r="G109" s="28"/>
      <c r="H109" s="21" t="s">
        <v>165</v>
      </c>
      <c r="I109" s="21" t="s">
        <v>186</v>
      </c>
      <c r="J109" s="21" t="s">
        <v>67</v>
      </c>
      <c r="K109" s="88" t="s">
        <v>13</v>
      </c>
      <c r="L109" s="88" t="s">
        <v>12</v>
      </c>
      <c r="M109" s="88" t="s">
        <v>12</v>
      </c>
      <c r="N109" s="88" t="s">
        <v>12</v>
      </c>
      <c r="O109" s="6" t="s">
        <v>214</v>
      </c>
      <c r="P109" s="22">
        <v>0</v>
      </c>
      <c r="Q109" s="21"/>
    </row>
    <row r="110" spans="2:19" outlineLevel="1" x14ac:dyDescent="0.2">
      <c r="D110" s="4" t="s">
        <v>605</v>
      </c>
      <c r="E110" s="5" t="s">
        <v>212</v>
      </c>
      <c r="F110" s="26">
        <v>0</v>
      </c>
      <c r="G110" s="28" t="s">
        <v>257</v>
      </c>
      <c r="H110" s="6" t="s">
        <v>176</v>
      </c>
      <c r="I110" s="6" t="s">
        <v>186</v>
      </c>
      <c r="J110" s="6" t="s">
        <v>97</v>
      </c>
      <c r="K110" s="88" t="s">
        <v>13</v>
      </c>
      <c r="L110" s="88" t="s">
        <v>12</v>
      </c>
      <c r="M110" s="88" t="s">
        <v>12</v>
      </c>
      <c r="N110" s="88" t="s">
        <v>12</v>
      </c>
      <c r="O110" s="6" t="s">
        <v>214</v>
      </c>
      <c r="P110" s="22">
        <v>0</v>
      </c>
      <c r="Q110" s="21"/>
    </row>
    <row r="111" spans="2:19" outlineLevel="1" x14ac:dyDescent="0.2">
      <c r="D111" s="4" t="s">
        <v>606</v>
      </c>
      <c r="E111" s="5" t="s">
        <v>212</v>
      </c>
      <c r="F111" s="26">
        <v>2.3130554476568344E-3</v>
      </c>
      <c r="G111" s="28" t="s">
        <v>259</v>
      </c>
      <c r="H111" s="6" t="s">
        <v>156</v>
      </c>
      <c r="I111" s="6" t="s">
        <v>186</v>
      </c>
      <c r="J111" s="6" t="s">
        <v>45</v>
      </c>
      <c r="K111" s="88" t="s">
        <v>13</v>
      </c>
      <c r="L111" s="88" t="s">
        <v>12</v>
      </c>
      <c r="M111" s="88" t="s">
        <v>12</v>
      </c>
      <c r="N111" s="88" t="s">
        <v>12</v>
      </c>
      <c r="O111" s="6" t="s">
        <v>214</v>
      </c>
      <c r="P111" s="22">
        <v>0</v>
      </c>
      <c r="Q111" s="21"/>
    </row>
    <row r="112" spans="2:19" ht="25.5" outlineLevel="1" x14ac:dyDescent="0.2">
      <c r="D112" s="4" t="s">
        <v>609</v>
      </c>
      <c r="E112" s="5" t="s">
        <v>212</v>
      </c>
      <c r="F112" s="26">
        <v>2.6849592171923665E-2</v>
      </c>
      <c r="G112" s="28" t="s">
        <v>261</v>
      </c>
      <c r="H112" s="6" t="s">
        <v>134</v>
      </c>
      <c r="I112" s="6" t="s">
        <v>186</v>
      </c>
      <c r="J112" s="21" t="s">
        <v>68</v>
      </c>
      <c r="K112" s="99" t="s">
        <v>19</v>
      </c>
      <c r="L112" s="99" t="s">
        <v>19</v>
      </c>
      <c r="M112" s="99" t="s">
        <v>19</v>
      </c>
      <c r="N112" s="99" t="s">
        <v>19</v>
      </c>
      <c r="O112" s="6" t="s">
        <v>214</v>
      </c>
      <c r="P112" s="22">
        <v>0</v>
      </c>
      <c r="Q112" s="21"/>
    </row>
    <row r="113" spans="2:19" outlineLevel="1" x14ac:dyDescent="0.2">
      <c r="D113" s="4" t="s">
        <v>607</v>
      </c>
      <c r="E113" s="5" t="s">
        <v>212</v>
      </c>
      <c r="F113" s="26">
        <v>0</v>
      </c>
      <c r="G113" s="28" t="s">
        <v>260</v>
      </c>
      <c r="H113" s="6" t="s">
        <v>143</v>
      </c>
      <c r="I113" s="6" t="s">
        <v>186</v>
      </c>
      <c r="J113" s="6" t="s">
        <v>46</v>
      </c>
      <c r="K113" s="88" t="s">
        <v>13</v>
      </c>
      <c r="L113" s="88" t="s">
        <v>12</v>
      </c>
      <c r="M113" s="88" t="s">
        <v>12</v>
      </c>
      <c r="N113" s="88" t="s">
        <v>12</v>
      </c>
      <c r="O113" s="6" t="s">
        <v>214</v>
      </c>
      <c r="P113" s="22">
        <v>0</v>
      </c>
      <c r="Q113" s="21"/>
    </row>
    <row r="114" spans="2:19" outlineLevel="1" x14ac:dyDescent="0.2">
      <c r="D114" s="4" t="s">
        <v>610</v>
      </c>
      <c r="E114" s="5" t="s">
        <v>212</v>
      </c>
      <c r="F114" s="26">
        <v>2.2603557723071415E-2</v>
      </c>
      <c r="G114" s="28" t="s">
        <v>262</v>
      </c>
      <c r="H114" s="6" t="s">
        <v>145</v>
      </c>
      <c r="I114" s="6" t="s">
        <v>189</v>
      </c>
      <c r="J114" s="6" t="s">
        <v>35</v>
      </c>
      <c r="K114" s="88">
        <v>2.02</v>
      </c>
      <c r="L114" s="88">
        <v>2.42</v>
      </c>
      <c r="M114" s="88">
        <v>2.0249999999999999</v>
      </c>
      <c r="N114" s="88">
        <v>2.0379999999999998</v>
      </c>
      <c r="O114" s="6" t="s">
        <v>214</v>
      </c>
      <c r="P114" s="22">
        <v>0</v>
      </c>
      <c r="Q114" s="21"/>
    </row>
    <row r="115" spans="2:19" outlineLevel="1" x14ac:dyDescent="0.2">
      <c r="F115" s="47"/>
      <c r="G115" s="47"/>
    </row>
    <row r="116" spans="2:19" outlineLevel="1" x14ac:dyDescent="0.2">
      <c r="D116" s="12" t="s">
        <v>216</v>
      </c>
      <c r="F116" s="47"/>
      <c r="G116" s="47"/>
    </row>
    <row r="117" spans="2:19" outlineLevel="1" x14ac:dyDescent="0.2">
      <c r="D117" s="4" t="s">
        <v>266</v>
      </c>
      <c r="E117" s="5" t="s">
        <v>212</v>
      </c>
      <c r="F117" s="25">
        <v>1</v>
      </c>
      <c r="G117" s="25"/>
      <c r="H117" s="6"/>
      <c r="I117" s="6"/>
      <c r="J117" s="6"/>
      <c r="K117" s="88"/>
      <c r="L117" s="88"/>
      <c r="M117" s="88"/>
      <c r="N117" s="88"/>
      <c r="O117" s="6"/>
      <c r="P117" s="21"/>
      <c r="Q117" s="21"/>
    </row>
    <row r="118" spans="2:19" outlineLevel="1" x14ac:dyDescent="0.2">
      <c r="D118" s="4" t="s">
        <v>267</v>
      </c>
      <c r="E118" s="5" t="s">
        <v>212</v>
      </c>
      <c r="F118" s="25">
        <f>F107</f>
        <v>0.12</v>
      </c>
      <c r="G118" s="25"/>
      <c r="H118" s="6"/>
      <c r="I118" s="6"/>
      <c r="J118" s="6"/>
      <c r="K118" s="88"/>
      <c r="L118" s="88"/>
      <c r="M118" s="88"/>
      <c r="N118" s="88"/>
      <c r="O118" s="6"/>
      <c r="P118" s="22"/>
      <c r="Q118" s="21"/>
    </row>
    <row r="119" spans="2:19" ht="38.25" outlineLevel="1" x14ac:dyDescent="0.2">
      <c r="D119" s="4" t="s">
        <v>611</v>
      </c>
      <c r="E119" s="5" t="s">
        <v>212</v>
      </c>
      <c r="F119" s="26">
        <v>4.3671706185570744E-2</v>
      </c>
      <c r="G119" s="29" t="s">
        <v>263</v>
      </c>
      <c r="H119" s="6"/>
      <c r="I119" s="6"/>
      <c r="J119" s="6"/>
      <c r="K119" s="88"/>
      <c r="L119" s="88"/>
      <c r="M119" s="88"/>
      <c r="N119" s="88"/>
      <c r="O119" s="6"/>
      <c r="P119" s="22"/>
      <c r="Q119" s="21"/>
    </row>
    <row r="120" spans="2:19" ht="38.25" outlineLevel="1" x14ac:dyDescent="0.2">
      <c r="D120" s="4" t="s">
        <v>612</v>
      </c>
      <c r="E120" s="5" t="s">
        <v>212</v>
      </c>
      <c r="F120" s="26">
        <v>2.4226804123711362E-2</v>
      </c>
      <c r="G120" s="29" t="s">
        <v>264</v>
      </c>
      <c r="H120" s="6"/>
      <c r="I120" s="6"/>
      <c r="J120" s="6"/>
      <c r="K120" s="88"/>
      <c r="L120" s="88"/>
      <c r="M120" s="88"/>
      <c r="N120" s="88"/>
      <c r="O120" s="6"/>
      <c r="P120" s="22"/>
      <c r="Q120" s="21"/>
    </row>
    <row r="121" spans="2:19" outlineLevel="1" x14ac:dyDescent="0.2">
      <c r="D121" s="4" t="s">
        <v>613</v>
      </c>
      <c r="E121" s="5" t="s">
        <v>212</v>
      </c>
      <c r="F121" s="26">
        <v>2.2603499999999978E-2</v>
      </c>
      <c r="G121" s="29" t="s">
        <v>265</v>
      </c>
      <c r="H121" s="6" t="s">
        <v>164</v>
      </c>
      <c r="I121" s="6" t="s">
        <v>186</v>
      </c>
      <c r="J121" s="6" t="s">
        <v>110</v>
      </c>
      <c r="K121" s="88" t="s">
        <v>13</v>
      </c>
      <c r="L121" s="88" t="s">
        <v>13</v>
      </c>
      <c r="M121" s="88" t="s">
        <v>13</v>
      </c>
      <c r="N121" s="88" t="s">
        <v>13</v>
      </c>
      <c r="O121" s="6"/>
      <c r="P121" s="22"/>
      <c r="Q121" s="21"/>
    </row>
    <row r="122" spans="2:19" outlineLevel="1" x14ac:dyDescent="0.2">
      <c r="D122" s="4" t="s">
        <v>245</v>
      </c>
      <c r="E122" s="5" t="s">
        <v>212</v>
      </c>
      <c r="F122" s="25">
        <v>6.500000000000013E-5</v>
      </c>
      <c r="G122" s="25"/>
      <c r="H122" s="6"/>
      <c r="I122" s="6"/>
      <c r="J122" s="6"/>
      <c r="K122" s="88"/>
      <c r="L122" s="88"/>
      <c r="M122" s="88"/>
      <c r="N122" s="88"/>
      <c r="O122" s="6"/>
      <c r="P122" s="22"/>
      <c r="Q122" s="21"/>
    </row>
    <row r="123" spans="2:19" ht="25.5" outlineLevel="1" x14ac:dyDescent="0.2">
      <c r="D123" s="4" t="s">
        <v>246</v>
      </c>
      <c r="E123" s="5" t="s">
        <v>212</v>
      </c>
      <c r="F123" s="25">
        <v>3.0670103092783592E-3</v>
      </c>
      <c r="G123" s="25"/>
      <c r="H123" s="6"/>
      <c r="I123" s="6"/>
      <c r="J123" s="6"/>
      <c r="K123" s="88"/>
      <c r="L123" s="88"/>
      <c r="M123" s="88"/>
      <c r="N123" s="88"/>
      <c r="O123" s="6"/>
      <c r="P123" s="22"/>
      <c r="Q123" s="21"/>
    </row>
    <row r="124" spans="2:19" outlineLevel="1" x14ac:dyDescent="0.2"/>
    <row r="125" spans="2:19" ht="13.5" thickBot="1" x14ac:dyDescent="0.25">
      <c r="B125" s="41" t="s">
        <v>570</v>
      </c>
      <c r="C125" s="43" t="s">
        <v>578</v>
      </c>
      <c r="D125" s="44" t="str">
        <f>CONCATENATE(B125," ",C125," ",$D$99)</f>
        <v>Tabel 6.2.2 Indoor wood 2a. Paint production</v>
      </c>
    </row>
    <row r="126" spans="2:19" ht="14.45" customHeight="1" outlineLevel="1" x14ac:dyDescent="0.2">
      <c r="D126" s="142" t="s">
        <v>201</v>
      </c>
      <c r="E126" s="145" t="s">
        <v>202</v>
      </c>
      <c r="F126" s="146" t="s">
        <v>203</v>
      </c>
      <c r="G126" s="147"/>
      <c r="H126" s="147"/>
      <c r="I126" s="148"/>
      <c r="J126" s="145" t="s">
        <v>0</v>
      </c>
      <c r="K126" s="145" t="s">
        <v>204</v>
      </c>
      <c r="L126" s="145"/>
      <c r="M126" s="145"/>
      <c r="N126" s="145"/>
      <c r="O126" s="123" t="s">
        <v>205</v>
      </c>
      <c r="P126" s="132" t="s">
        <v>303</v>
      </c>
      <c r="Q126" s="137" t="s">
        <v>305</v>
      </c>
    </row>
    <row r="127" spans="2:19" ht="14.45" customHeight="1" outlineLevel="1" x14ac:dyDescent="0.2">
      <c r="D127" s="143"/>
      <c r="E127" s="140"/>
      <c r="F127" s="140" t="s">
        <v>219</v>
      </c>
      <c r="G127" s="131" t="s">
        <v>271</v>
      </c>
      <c r="H127" s="140" t="s">
        <v>206</v>
      </c>
      <c r="I127" s="140" t="s">
        <v>207</v>
      </c>
      <c r="J127" s="140"/>
      <c r="K127" s="149" t="s">
        <v>208</v>
      </c>
      <c r="L127" s="149" t="s">
        <v>209</v>
      </c>
      <c r="M127" s="149" t="s">
        <v>29</v>
      </c>
      <c r="N127" s="149" t="s">
        <v>210</v>
      </c>
      <c r="O127" s="124"/>
      <c r="P127" s="133"/>
      <c r="Q127" s="138"/>
      <c r="S127" s="32"/>
    </row>
    <row r="128" spans="2:19" ht="14.25" outlineLevel="1" thickBot="1" x14ac:dyDescent="0.25">
      <c r="D128" s="144"/>
      <c r="E128" s="141"/>
      <c r="F128" s="141"/>
      <c r="G128" s="116"/>
      <c r="H128" s="141"/>
      <c r="I128" s="141"/>
      <c r="J128" s="141"/>
      <c r="K128" s="150"/>
      <c r="L128" s="150"/>
      <c r="M128" s="150"/>
      <c r="N128" s="150"/>
      <c r="O128" s="125"/>
      <c r="P128" s="134"/>
      <c r="Q128" s="139"/>
      <c r="S128" s="32"/>
    </row>
    <row r="129" spans="4:17" ht="13.5" outlineLevel="1" x14ac:dyDescent="0.2">
      <c r="D129" s="13" t="s">
        <v>227</v>
      </c>
      <c r="E129" s="14"/>
      <c r="F129" s="14"/>
      <c r="G129" s="14"/>
      <c r="H129" s="14"/>
      <c r="I129" s="14"/>
      <c r="J129" s="14"/>
      <c r="K129" s="92"/>
      <c r="L129" s="92"/>
      <c r="M129" s="92"/>
      <c r="N129" s="92"/>
      <c r="O129" s="14"/>
      <c r="P129" s="14"/>
      <c r="Q129" s="21"/>
    </row>
    <row r="130" spans="4:17" outlineLevel="1" x14ac:dyDescent="0.2">
      <c r="D130" s="4" t="s">
        <v>615</v>
      </c>
      <c r="E130" s="9" t="s">
        <v>212</v>
      </c>
      <c r="F130" s="27">
        <f>F32/100*1.03</f>
        <v>0.59843000000000002</v>
      </c>
      <c r="G130" s="28" t="s">
        <v>614</v>
      </c>
      <c r="H130" s="10"/>
      <c r="I130" s="10"/>
      <c r="J130" s="11"/>
      <c r="K130" s="93"/>
      <c r="L130" s="93"/>
      <c r="M130" s="93"/>
      <c r="N130" s="93"/>
      <c r="O130" s="10"/>
      <c r="P130" s="22"/>
      <c r="Q130" s="21"/>
    </row>
    <row r="131" spans="4:17" outlineLevel="1" x14ac:dyDescent="0.2">
      <c r="D131" s="4" t="s">
        <v>616</v>
      </c>
      <c r="E131" s="5" t="s">
        <v>212</v>
      </c>
      <c r="F131" s="26">
        <f>(100-F32)/100*1.03</f>
        <v>0.43157000000000006</v>
      </c>
      <c r="G131" s="28" t="s">
        <v>614</v>
      </c>
      <c r="H131" s="6" t="s">
        <v>145</v>
      </c>
      <c r="I131" s="6" t="s">
        <v>189</v>
      </c>
      <c r="J131" s="6" t="s">
        <v>35</v>
      </c>
      <c r="K131" s="88">
        <v>2.02</v>
      </c>
      <c r="L131" s="88">
        <v>2.42</v>
      </c>
      <c r="M131" s="88">
        <v>2.0249999999999999</v>
      </c>
      <c r="N131" s="88">
        <v>2.0379999999999998</v>
      </c>
      <c r="O131" s="6" t="s">
        <v>214</v>
      </c>
      <c r="P131" s="22">
        <v>0</v>
      </c>
      <c r="Q131" s="21"/>
    </row>
    <row r="132" spans="4:17" outlineLevel="1" x14ac:dyDescent="0.2">
      <c r="D132" s="4" t="s">
        <v>215</v>
      </c>
      <c r="E132" s="5" t="s">
        <v>212</v>
      </c>
      <c r="F132" s="25">
        <v>0.12</v>
      </c>
      <c r="G132" s="87" t="s">
        <v>617</v>
      </c>
      <c r="H132" s="6"/>
      <c r="I132" s="6"/>
      <c r="J132" s="11"/>
      <c r="K132" s="88"/>
      <c r="L132" s="88"/>
      <c r="M132" s="88"/>
      <c r="N132" s="88"/>
      <c r="O132" s="6"/>
      <c r="P132" s="22"/>
      <c r="Q132" s="21"/>
    </row>
    <row r="133" spans="4:17" outlineLevel="1" x14ac:dyDescent="0.2">
      <c r="D133" s="4" t="s">
        <v>608</v>
      </c>
      <c r="E133" s="5" t="s">
        <v>247</v>
      </c>
      <c r="F133" s="26">
        <v>0.86537375987326981</v>
      </c>
      <c r="G133" s="28" t="s">
        <v>258</v>
      </c>
      <c r="H133" s="6" t="s">
        <v>623</v>
      </c>
      <c r="I133" s="6" t="s">
        <v>186</v>
      </c>
      <c r="J133" s="6" t="s">
        <v>622</v>
      </c>
      <c r="K133" s="88" t="s">
        <v>13</v>
      </c>
      <c r="L133" s="88" t="s">
        <v>12</v>
      </c>
      <c r="M133" s="88" t="s">
        <v>12</v>
      </c>
      <c r="N133" s="88" t="s">
        <v>12</v>
      </c>
      <c r="O133" s="6" t="s">
        <v>559</v>
      </c>
      <c r="P133" s="22">
        <v>0</v>
      </c>
      <c r="Q133" s="21"/>
    </row>
    <row r="134" spans="4:17" outlineLevel="1" x14ac:dyDescent="0.2">
      <c r="D134" s="4" t="s">
        <v>248</v>
      </c>
      <c r="E134" s="5"/>
      <c r="F134" s="25"/>
      <c r="G134" s="28"/>
      <c r="H134" s="6" t="s">
        <v>165</v>
      </c>
      <c r="I134" s="6" t="s">
        <v>186</v>
      </c>
      <c r="J134" s="6" t="s">
        <v>67</v>
      </c>
      <c r="K134" s="88" t="s">
        <v>13</v>
      </c>
      <c r="L134" s="88" t="s">
        <v>12</v>
      </c>
      <c r="M134" s="88" t="s">
        <v>12</v>
      </c>
      <c r="N134" s="88" t="s">
        <v>12</v>
      </c>
      <c r="O134" s="6" t="s">
        <v>214</v>
      </c>
      <c r="P134" s="22"/>
      <c r="Q134" s="21"/>
    </row>
    <row r="135" spans="4:17" outlineLevel="1" x14ac:dyDescent="0.2">
      <c r="D135" s="4" t="s">
        <v>605</v>
      </c>
      <c r="E135" s="5" t="s">
        <v>212</v>
      </c>
      <c r="F135" s="26">
        <v>0</v>
      </c>
      <c r="G135" s="28" t="s">
        <v>257</v>
      </c>
      <c r="H135" s="6" t="s">
        <v>176</v>
      </c>
      <c r="I135" s="6" t="s">
        <v>186</v>
      </c>
      <c r="J135" s="6" t="s">
        <v>97</v>
      </c>
      <c r="K135" s="88" t="s">
        <v>13</v>
      </c>
      <c r="L135" s="88" t="s">
        <v>12</v>
      </c>
      <c r="M135" s="88" t="s">
        <v>12</v>
      </c>
      <c r="N135" s="88" t="s">
        <v>12</v>
      </c>
      <c r="O135" s="6" t="s">
        <v>214</v>
      </c>
      <c r="P135" s="22"/>
      <c r="Q135" s="21"/>
    </row>
    <row r="136" spans="4:17" outlineLevel="1" x14ac:dyDescent="0.2">
      <c r="D136" s="4" t="s">
        <v>606</v>
      </c>
      <c r="E136" s="5" t="s">
        <v>212</v>
      </c>
      <c r="F136" s="26">
        <v>2.3130554476568344E-3</v>
      </c>
      <c r="G136" s="28" t="s">
        <v>259</v>
      </c>
      <c r="H136" s="6" t="s">
        <v>156</v>
      </c>
      <c r="I136" s="6" t="s">
        <v>186</v>
      </c>
      <c r="J136" s="6" t="s">
        <v>45</v>
      </c>
      <c r="K136" s="88" t="s">
        <v>13</v>
      </c>
      <c r="L136" s="88" t="s">
        <v>12</v>
      </c>
      <c r="M136" s="88" t="s">
        <v>12</v>
      </c>
      <c r="N136" s="88" t="s">
        <v>12</v>
      </c>
      <c r="O136" s="6" t="s">
        <v>214</v>
      </c>
      <c r="P136" s="22"/>
      <c r="Q136" s="21"/>
    </row>
    <row r="137" spans="4:17" ht="25.5" outlineLevel="1" x14ac:dyDescent="0.2">
      <c r="D137" s="4" t="s">
        <v>609</v>
      </c>
      <c r="E137" s="5" t="s">
        <v>212</v>
      </c>
      <c r="F137" s="26">
        <v>2.6849592171923665E-2</v>
      </c>
      <c r="G137" s="28" t="s">
        <v>261</v>
      </c>
      <c r="H137" s="6" t="s">
        <v>134</v>
      </c>
      <c r="I137" s="6" t="s">
        <v>186</v>
      </c>
      <c r="J137" s="21" t="s">
        <v>68</v>
      </c>
      <c r="K137" s="99" t="s">
        <v>19</v>
      </c>
      <c r="L137" s="99" t="s">
        <v>19</v>
      </c>
      <c r="M137" s="99" t="s">
        <v>19</v>
      </c>
      <c r="N137" s="99" t="s">
        <v>19</v>
      </c>
      <c r="O137" s="6" t="s">
        <v>214</v>
      </c>
      <c r="P137" s="22"/>
      <c r="Q137" s="21"/>
    </row>
    <row r="138" spans="4:17" outlineLevel="1" x14ac:dyDescent="0.2">
      <c r="D138" s="4" t="s">
        <v>607</v>
      </c>
      <c r="E138" s="5" t="s">
        <v>212</v>
      </c>
      <c r="F138" s="26">
        <v>0</v>
      </c>
      <c r="G138" s="28" t="s">
        <v>260</v>
      </c>
      <c r="H138" s="6" t="s">
        <v>143</v>
      </c>
      <c r="I138" s="6" t="s">
        <v>186</v>
      </c>
      <c r="J138" s="6" t="s">
        <v>46</v>
      </c>
      <c r="K138" s="88" t="s">
        <v>13</v>
      </c>
      <c r="L138" s="88" t="s">
        <v>12</v>
      </c>
      <c r="M138" s="88" t="s">
        <v>12</v>
      </c>
      <c r="N138" s="88" t="s">
        <v>12</v>
      </c>
      <c r="O138" s="6" t="s">
        <v>214</v>
      </c>
      <c r="P138" s="22"/>
      <c r="Q138" s="21"/>
    </row>
    <row r="139" spans="4:17" outlineLevel="1" x14ac:dyDescent="0.2">
      <c r="D139" s="4" t="s">
        <v>610</v>
      </c>
      <c r="E139" s="5" t="s">
        <v>212</v>
      </c>
      <c r="F139" s="26">
        <v>2.2603557723071415E-2</v>
      </c>
      <c r="G139" s="28" t="s">
        <v>262</v>
      </c>
      <c r="H139" s="6" t="s">
        <v>145</v>
      </c>
      <c r="I139" s="6" t="s">
        <v>189</v>
      </c>
      <c r="J139" s="6" t="s">
        <v>35</v>
      </c>
      <c r="K139" s="88">
        <v>2.02</v>
      </c>
      <c r="L139" s="88">
        <v>2.42</v>
      </c>
      <c r="M139" s="88">
        <v>2.0249999999999999</v>
      </c>
      <c r="N139" s="88">
        <v>2.0379999999999998</v>
      </c>
      <c r="O139" s="6" t="s">
        <v>214</v>
      </c>
      <c r="P139" s="22"/>
      <c r="Q139" s="21"/>
    </row>
    <row r="140" spans="4:17" outlineLevel="1" x14ac:dyDescent="0.2">
      <c r="F140" s="47"/>
      <c r="G140" s="47"/>
    </row>
    <row r="141" spans="4:17" outlineLevel="1" x14ac:dyDescent="0.2">
      <c r="D141" s="12" t="s">
        <v>216</v>
      </c>
      <c r="F141" s="47"/>
      <c r="G141" s="47"/>
    </row>
    <row r="142" spans="4:17" outlineLevel="1" x14ac:dyDescent="0.2">
      <c r="D142" s="4" t="s">
        <v>266</v>
      </c>
      <c r="E142" s="5" t="s">
        <v>212</v>
      </c>
      <c r="F142" s="25">
        <v>1</v>
      </c>
      <c r="G142" s="25"/>
      <c r="H142" s="6"/>
      <c r="I142" s="6"/>
      <c r="J142" s="6"/>
      <c r="K142" s="88"/>
      <c r="L142" s="88"/>
      <c r="M142" s="88"/>
      <c r="N142" s="88"/>
      <c r="O142" s="6"/>
      <c r="P142" s="21"/>
      <c r="Q142" s="21"/>
    </row>
    <row r="143" spans="4:17" outlineLevel="1" x14ac:dyDescent="0.2">
      <c r="D143" s="4" t="s">
        <v>267</v>
      </c>
      <c r="E143" s="5" t="s">
        <v>212</v>
      </c>
      <c r="F143" s="25">
        <f>F132</f>
        <v>0.12</v>
      </c>
      <c r="G143" s="25"/>
      <c r="H143" s="6"/>
      <c r="I143" s="6"/>
      <c r="J143" s="6"/>
      <c r="K143" s="88"/>
      <c r="L143" s="88"/>
      <c r="M143" s="88"/>
      <c r="N143" s="88"/>
      <c r="O143" s="6"/>
      <c r="P143" s="22"/>
      <c r="Q143" s="21"/>
    </row>
    <row r="144" spans="4:17" ht="38.25" outlineLevel="1" x14ac:dyDescent="0.2">
      <c r="D144" s="4" t="s">
        <v>611</v>
      </c>
      <c r="E144" s="5" t="s">
        <v>212</v>
      </c>
      <c r="F144" s="26">
        <v>4.3671706185570744E-2</v>
      </c>
      <c r="G144" s="29" t="s">
        <v>263</v>
      </c>
      <c r="H144" s="6"/>
      <c r="I144" s="6"/>
      <c r="J144" s="6"/>
      <c r="K144" s="88"/>
      <c r="L144" s="88"/>
      <c r="M144" s="88"/>
      <c r="N144" s="88"/>
      <c r="O144" s="6"/>
      <c r="P144" s="22"/>
      <c r="Q144" s="21"/>
    </row>
    <row r="145" spans="2:19" ht="38.25" outlineLevel="1" x14ac:dyDescent="0.2">
      <c r="D145" s="4" t="s">
        <v>612</v>
      </c>
      <c r="E145" s="5" t="s">
        <v>212</v>
      </c>
      <c r="F145" s="26">
        <v>2.4226804123711362E-2</v>
      </c>
      <c r="G145" s="29" t="s">
        <v>264</v>
      </c>
      <c r="H145" s="6"/>
      <c r="I145" s="6"/>
      <c r="J145" s="6"/>
      <c r="K145" s="88"/>
      <c r="L145" s="88"/>
      <c r="M145" s="88"/>
      <c r="N145" s="88"/>
      <c r="O145" s="6"/>
      <c r="P145" s="22"/>
      <c r="Q145" s="21"/>
    </row>
    <row r="146" spans="2:19" outlineLevel="1" x14ac:dyDescent="0.2">
      <c r="D146" s="4" t="s">
        <v>613</v>
      </c>
      <c r="E146" s="5" t="s">
        <v>212</v>
      </c>
      <c r="F146" s="26">
        <v>2.2603499999999978E-2</v>
      </c>
      <c r="G146" s="29" t="s">
        <v>265</v>
      </c>
      <c r="H146" s="6" t="s">
        <v>164</v>
      </c>
      <c r="I146" s="6" t="s">
        <v>186</v>
      </c>
      <c r="J146" s="6" t="s">
        <v>110</v>
      </c>
      <c r="K146" s="88" t="s">
        <v>13</v>
      </c>
      <c r="L146" s="88" t="s">
        <v>13</v>
      </c>
      <c r="M146" s="88" t="s">
        <v>13</v>
      </c>
      <c r="N146" s="88" t="s">
        <v>13</v>
      </c>
      <c r="O146" s="6"/>
      <c r="P146" s="22"/>
      <c r="Q146" s="21"/>
    </row>
    <row r="147" spans="2:19" outlineLevel="1" x14ac:dyDescent="0.2">
      <c r="D147" s="4" t="s">
        <v>245</v>
      </c>
      <c r="E147" s="5" t="s">
        <v>212</v>
      </c>
      <c r="F147" s="25">
        <v>6.500000000000013E-5</v>
      </c>
      <c r="G147" s="25"/>
      <c r="H147" s="6"/>
      <c r="I147" s="6"/>
      <c r="J147" s="6"/>
      <c r="K147" s="88"/>
      <c r="L147" s="88"/>
      <c r="M147" s="88"/>
      <c r="N147" s="88"/>
      <c r="O147" s="6"/>
      <c r="P147" s="22"/>
      <c r="Q147" s="21"/>
    </row>
    <row r="148" spans="2:19" ht="25.5" outlineLevel="1" x14ac:dyDescent="0.2">
      <c r="D148" s="4" t="s">
        <v>246</v>
      </c>
      <c r="E148" s="5" t="s">
        <v>212</v>
      </c>
      <c r="F148" s="25">
        <v>3.0670103092783592E-3</v>
      </c>
      <c r="G148" s="25"/>
      <c r="H148" s="6"/>
      <c r="I148" s="6"/>
      <c r="J148" s="6"/>
      <c r="K148" s="88"/>
      <c r="L148" s="88"/>
      <c r="M148" s="88"/>
      <c r="N148" s="88"/>
      <c r="O148" s="6"/>
      <c r="P148" s="22"/>
      <c r="Q148" s="21"/>
    </row>
    <row r="149" spans="2:19" outlineLevel="1" x14ac:dyDescent="0.2"/>
    <row r="150" spans="2:19" outlineLevel="1" x14ac:dyDescent="0.2"/>
    <row r="151" spans="2:19" ht="13.5" thickBot="1" x14ac:dyDescent="0.25">
      <c r="B151" s="41" t="s">
        <v>571</v>
      </c>
      <c r="C151" s="43" t="s">
        <v>580</v>
      </c>
      <c r="D151" s="44" t="str">
        <f>CONCATENATE(B151," ",C151," ",$D$99)</f>
        <v>Tabel 6.2.3 Outdoor wall 2a. Paint production</v>
      </c>
    </row>
    <row r="152" spans="2:19" ht="14.45" customHeight="1" outlineLevel="1" x14ac:dyDescent="0.2">
      <c r="D152" s="142" t="s">
        <v>201</v>
      </c>
      <c r="E152" s="145" t="s">
        <v>202</v>
      </c>
      <c r="F152" s="146" t="s">
        <v>203</v>
      </c>
      <c r="G152" s="147"/>
      <c r="H152" s="147"/>
      <c r="I152" s="148"/>
      <c r="J152" s="145" t="s">
        <v>0</v>
      </c>
      <c r="K152" s="145" t="s">
        <v>204</v>
      </c>
      <c r="L152" s="145"/>
      <c r="M152" s="145"/>
      <c r="N152" s="145"/>
      <c r="O152" s="123" t="s">
        <v>205</v>
      </c>
      <c r="P152" s="132" t="s">
        <v>303</v>
      </c>
      <c r="Q152" s="137" t="s">
        <v>305</v>
      </c>
    </row>
    <row r="153" spans="2:19" ht="14.45" customHeight="1" outlineLevel="1" x14ac:dyDescent="0.2">
      <c r="D153" s="143"/>
      <c r="E153" s="140"/>
      <c r="F153" s="140" t="s">
        <v>219</v>
      </c>
      <c r="G153" s="131" t="s">
        <v>271</v>
      </c>
      <c r="H153" s="140" t="s">
        <v>206</v>
      </c>
      <c r="I153" s="140" t="s">
        <v>207</v>
      </c>
      <c r="J153" s="140"/>
      <c r="K153" s="149" t="s">
        <v>208</v>
      </c>
      <c r="L153" s="149" t="s">
        <v>209</v>
      </c>
      <c r="M153" s="149" t="s">
        <v>29</v>
      </c>
      <c r="N153" s="149" t="s">
        <v>210</v>
      </c>
      <c r="O153" s="124"/>
      <c r="P153" s="133"/>
      <c r="Q153" s="138"/>
      <c r="S153" s="32"/>
    </row>
    <row r="154" spans="2:19" ht="14.25" outlineLevel="1" thickBot="1" x14ac:dyDescent="0.25">
      <c r="D154" s="144"/>
      <c r="E154" s="141"/>
      <c r="F154" s="141"/>
      <c r="G154" s="116"/>
      <c r="H154" s="141"/>
      <c r="I154" s="141"/>
      <c r="J154" s="141"/>
      <c r="K154" s="150"/>
      <c r="L154" s="150"/>
      <c r="M154" s="150"/>
      <c r="N154" s="150"/>
      <c r="O154" s="125"/>
      <c r="P154" s="134"/>
      <c r="Q154" s="139"/>
      <c r="S154" s="32"/>
    </row>
    <row r="155" spans="2:19" ht="13.5" outlineLevel="1" x14ac:dyDescent="0.2">
      <c r="D155" s="13" t="s">
        <v>227</v>
      </c>
      <c r="E155" s="14"/>
      <c r="F155" s="14"/>
      <c r="G155" s="14"/>
      <c r="H155" s="14"/>
      <c r="I155" s="14"/>
      <c r="J155" s="14"/>
      <c r="K155" s="92"/>
      <c r="L155" s="92"/>
      <c r="M155" s="92"/>
      <c r="N155" s="92"/>
      <c r="O155" s="14"/>
      <c r="P155" s="14"/>
      <c r="Q155" s="21"/>
    </row>
    <row r="156" spans="2:19" outlineLevel="1" x14ac:dyDescent="0.2">
      <c r="D156" s="4" t="s">
        <v>615</v>
      </c>
      <c r="E156" s="9" t="s">
        <v>212</v>
      </c>
      <c r="F156" s="27">
        <f>F47/100*1.03</f>
        <v>0.82091000000000003</v>
      </c>
      <c r="G156" s="28" t="s">
        <v>614</v>
      </c>
      <c r="H156" s="10"/>
      <c r="I156" s="10"/>
      <c r="J156" s="11"/>
      <c r="K156" s="93"/>
      <c r="L156" s="93"/>
      <c r="M156" s="93"/>
      <c r="N156" s="93"/>
      <c r="O156" s="10"/>
      <c r="P156" s="22"/>
      <c r="Q156" s="21"/>
    </row>
    <row r="157" spans="2:19" outlineLevel="1" x14ac:dyDescent="0.2">
      <c r="D157" s="4" t="s">
        <v>616</v>
      </c>
      <c r="E157" s="5" t="s">
        <v>212</v>
      </c>
      <c r="F157" s="26">
        <f>(100-F47)/100*1.03</f>
        <v>0.20908999999999997</v>
      </c>
      <c r="G157" s="28" t="s">
        <v>614</v>
      </c>
      <c r="H157" s="6" t="s">
        <v>145</v>
      </c>
      <c r="I157" s="6" t="s">
        <v>189</v>
      </c>
      <c r="J157" s="6" t="s">
        <v>35</v>
      </c>
      <c r="K157" s="88">
        <v>2.02</v>
      </c>
      <c r="L157" s="88">
        <v>2.42</v>
      </c>
      <c r="M157" s="88">
        <v>2.0249999999999999</v>
      </c>
      <c r="N157" s="88">
        <v>2.0379999999999998</v>
      </c>
      <c r="O157" s="6" t="s">
        <v>214</v>
      </c>
      <c r="P157" s="22">
        <v>0</v>
      </c>
      <c r="Q157" s="21"/>
    </row>
    <row r="158" spans="2:19" outlineLevel="1" x14ac:dyDescent="0.2">
      <c r="D158" s="4" t="s">
        <v>215</v>
      </c>
      <c r="E158" s="5" t="s">
        <v>212</v>
      </c>
      <c r="F158" s="25">
        <v>0.12</v>
      </c>
      <c r="G158" s="87" t="s">
        <v>617</v>
      </c>
      <c r="H158" s="6"/>
      <c r="I158" s="6"/>
      <c r="J158" s="11"/>
      <c r="K158" s="88"/>
      <c r="L158" s="88"/>
      <c r="M158" s="88"/>
      <c r="N158" s="88"/>
      <c r="O158" s="6"/>
      <c r="P158" s="22"/>
      <c r="Q158" s="21"/>
    </row>
    <row r="159" spans="2:19" outlineLevel="1" x14ac:dyDescent="0.2">
      <c r="D159" s="4" t="s">
        <v>608</v>
      </c>
      <c r="E159" s="5" t="s">
        <v>247</v>
      </c>
      <c r="F159" s="26">
        <v>0.86537375987326981</v>
      </c>
      <c r="G159" s="28" t="s">
        <v>258</v>
      </c>
      <c r="H159" s="6" t="s">
        <v>623</v>
      </c>
      <c r="I159" s="6" t="s">
        <v>186</v>
      </c>
      <c r="J159" s="6" t="s">
        <v>622</v>
      </c>
      <c r="K159" s="88" t="s">
        <v>13</v>
      </c>
      <c r="L159" s="88" t="s">
        <v>12</v>
      </c>
      <c r="M159" s="88" t="s">
        <v>12</v>
      </c>
      <c r="N159" s="88" t="s">
        <v>12</v>
      </c>
      <c r="O159" s="6" t="s">
        <v>559</v>
      </c>
      <c r="P159" s="22">
        <v>0</v>
      </c>
      <c r="Q159" s="21"/>
    </row>
    <row r="160" spans="2:19" outlineLevel="1" x14ac:dyDescent="0.2">
      <c r="D160" s="4" t="s">
        <v>248</v>
      </c>
      <c r="E160" s="5"/>
      <c r="F160" s="25"/>
      <c r="G160" s="28"/>
      <c r="H160" s="6" t="s">
        <v>165</v>
      </c>
      <c r="I160" s="6" t="s">
        <v>186</v>
      </c>
      <c r="J160" s="6" t="s">
        <v>67</v>
      </c>
      <c r="K160" s="88" t="s">
        <v>13</v>
      </c>
      <c r="L160" s="88" t="s">
        <v>12</v>
      </c>
      <c r="M160" s="88" t="s">
        <v>12</v>
      </c>
      <c r="N160" s="88" t="s">
        <v>12</v>
      </c>
      <c r="O160" s="6" t="s">
        <v>214</v>
      </c>
      <c r="P160" s="22"/>
      <c r="Q160" s="21"/>
    </row>
    <row r="161" spans="4:17" outlineLevel="1" x14ac:dyDescent="0.2">
      <c r="D161" s="4" t="s">
        <v>605</v>
      </c>
      <c r="E161" s="5" t="s">
        <v>212</v>
      </c>
      <c r="F161" s="26">
        <v>0</v>
      </c>
      <c r="G161" s="28" t="s">
        <v>257</v>
      </c>
      <c r="H161" s="6" t="s">
        <v>176</v>
      </c>
      <c r="I161" s="6" t="s">
        <v>186</v>
      </c>
      <c r="J161" s="6" t="s">
        <v>97</v>
      </c>
      <c r="K161" s="88" t="s">
        <v>13</v>
      </c>
      <c r="L161" s="88" t="s">
        <v>12</v>
      </c>
      <c r="M161" s="88" t="s">
        <v>12</v>
      </c>
      <c r="N161" s="88" t="s">
        <v>12</v>
      </c>
      <c r="O161" s="6" t="s">
        <v>214</v>
      </c>
      <c r="P161" s="22"/>
      <c r="Q161" s="21"/>
    </row>
    <row r="162" spans="4:17" outlineLevel="1" x14ac:dyDescent="0.2">
      <c r="D162" s="4" t="s">
        <v>606</v>
      </c>
      <c r="E162" s="5" t="s">
        <v>212</v>
      </c>
      <c r="F162" s="26">
        <v>2.3130554476568344E-3</v>
      </c>
      <c r="G162" s="28" t="s">
        <v>259</v>
      </c>
      <c r="H162" s="6" t="s">
        <v>156</v>
      </c>
      <c r="I162" s="6" t="s">
        <v>186</v>
      </c>
      <c r="J162" s="6" t="s">
        <v>45</v>
      </c>
      <c r="K162" s="88" t="s">
        <v>13</v>
      </c>
      <c r="L162" s="88" t="s">
        <v>12</v>
      </c>
      <c r="M162" s="88" t="s">
        <v>12</v>
      </c>
      <c r="N162" s="88" t="s">
        <v>12</v>
      </c>
      <c r="O162" s="6" t="s">
        <v>214</v>
      </c>
      <c r="P162" s="22"/>
      <c r="Q162" s="21"/>
    </row>
    <row r="163" spans="4:17" ht="25.5" outlineLevel="1" x14ac:dyDescent="0.2">
      <c r="D163" s="4" t="s">
        <v>609</v>
      </c>
      <c r="E163" s="5" t="s">
        <v>212</v>
      </c>
      <c r="F163" s="26">
        <v>2.6849592171923665E-2</v>
      </c>
      <c r="G163" s="28" t="s">
        <v>261</v>
      </c>
      <c r="H163" s="6" t="s">
        <v>134</v>
      </c>
      <c r="I163" s="6" t="s">
        <v>186</v>
      </c>
      <c r="J163" s="21" t="s">
        <v>68</v>
      </c>
      <c r="K163" s="99" t="s">
        <v>19</v>
      </c>
      <c r="L163" s="99" t="s">
        <v>19</v>
      </c>
      <c r="M163" s="99" t="s">
        <v>19</v>
      </c>
      <c r="N163" s="99" t="s">
        <v>19</v>
      </c>
      <c r="O163" s="6" t="s">
        <v>214</v>
      </c>
      <c r="P163" s="22"/>
      <c r="Q163" s="21"/>
    </row>
    <row r="164" spans="4:17" outlineLevel="1" x14ac:dyDescent="0.2">
      <c r="D164" s="4" t="s">
        <v>607</v>
      </c>
      <c r="E164" s="5" t="s">
        <v>212</v>
      </c>
      <c r="F164" s="26">
        <v>0</v>
      </c>
      <c r="G164" s="28" t="s">
        <v>260</v>
      </c>
      <c r="H164" s="6" t="s">
        <v>143</v>
      </c>
      <c r="I164" s="6" t="s">
        <v>186</v>
      </c>
      <c r="J164" s="6" t="s">
        <v>46</v>
      </c>
      <c r="K164" s="88" t="s">
        <v>13</v>
      </c>
      <c r="L164" s="88" t="s">
        <v>12</v>
      </c>
      <c r="M164" s="88" t="s">
        <v>12</v>
      </c>
      <c r="N164" s="88" t="s">
        <v>12</v>
      </c>
      <c r="O164" s="6" t="s">
        <v>214</v>
      </c>
      <c r="P164" s="22"/>
      <c r="Q164" s="21"/>
    </row>
    <row r="165" spans="4:17" outlineLevel="1" x14ac:dyDescent="0.2">
      <c r="D165" s="4" t="s">
        <v>610</v>
      </c>
      <c r="E165" s="5" t="s">
        <v>212</v>
      </c>
      <c r="F165" s="26">
        <v>2.2603557723071415E-2</v>
      </c>
      <c r="G165" s="28" t="s">
        <v>262</v>
      </c>
      <c r="H165" s="6" t="s">
        <v>145</v>
      </c>
      <c r="I165" s="6" t="s">
        <v>189</v>
      </c>
      <c r="J165" s="6" t="s">
        <v>35</v>
      </c>
      <c r="K165" s="88">
        <v>2.02</v>
      </c>
      <c r="L165" s="88">
        <v>2.42</v>
      </c>
      <c r="M165" s="88">
        <v>2.0249999999999999</v>
      </c>
      <c r="N165" s="88">
        <v>2.0379999999999998</v>
      </c>
      <c r="O165" s="6" t="s">
        <v>214</v>
      </c>
      <c r="P165" s="22"/>
      <c r="Q165" s="21"/>
    </row>
    <row r="166" spans="4:17" outlineLevel="1" x14ac:dyDescent="0.2">
      <c r="F166" s="47"/>
      <c r="G166" s="47"/>
    </row>
    <row r="167" spans="4:17" outlineLevel="1" x14ac:dyDescent="0.2">
      <c r="D167" s="12" t="s">
        <v>216</v>
      </c>
      <c r="F167" s="47"/>
      <c r="G167" s="47"/>
    </row>
    <row r="168" spans="4:17" outlineLevel="1" x14ac:dyDescent="0.2">
      <c r="D168" s="4" t="s">
        <v>266</v>
      </c>
      <c r="E168" s="5" t="s">
        <v>212</v>
      </c>
      <c r="F168" s="25">
        <v>1</v>
      </c>
      <c r="G168" s="25"/>
      <c r="H168" s="6"/>
      <c r="I168" s="6"/>
      <c r="J168" s="6"/>
      <c r="K168" s="88"/>
      <c r="L168" s="88"/>
      <c r="M168" s="88"/>
      <c r="N168" s="88"/>
      <c r="O168" s="6"/>
      <c r="P168" s="21"/>
      <c r="Q168" s="21"/>
    </row>
    <row r="169" spans="4:17" outlineLevel="1" x14ac:dyDescent="0.2">
      <c r="D169" s="4" t="s">
        <v>267</v>
      </c>
      <c r="E169" s="5" t="s">
        <v>212</v>
      </c>
      <c r="F169" s="25">
        <f>F158</f>
        <v>0.12</v>
      </c>
      <c r="G169" s="25"/>
      <c r="H169" s="6"/>
      <c r="I169" s="6"/>
      <c r="J169" s="6"/>
      <c r="K169" s="88"/>
      <c r="L169" s="88"/>
      <c r="M169" s="88"/>
      <c r="N169" s="88"/>
      <c r="O169" s="6"/>
      <c r="P169" s="22"/>
      <c r="Q169" s="21"/>
    </row>
    <row r="170" spans="4:17" ht="38.25" outlineLevel="1" x14ac:dyDescent="0.2">
      <c r="D170" s="4" t="s">
        <v>611</v>
      </c>
      <c r="E170" s="5" t="s">
        <v>212</v>
      </c>
      <c r="F170" s="26">
        <v>4.3671706185570744E-2</v>
      </c>
      <c r="G170" s="29" t="s">
        <v>263</v>
      </c>
      <c r="H170" s="6"/>
      <c r="I170" s="6"/>
      <c r="J170" s="6"/>
      <c r="K170" s="88"/>
      <c r="L170" s="88"/>
      <c r="M170" s="88"/>
      <c r="N170" s="88"/>
      <c r="O170" s="6"/>
      <c r="P170" s="22"/>
      <c r="Q170" s="21"/>
    </row>
    <row r="171" spans="4:17" ht="38.25" outlineLevel="1" x14ac:dyDescent="0.2">
      <c r="D171" s="4" t="s">
        <v>612</v>
      </c>
      <c r="E171" s="5" t="s">
        <v>212</v>
      </c>
      <c r="F171" s="26">
        <v>2.4226804123711362E-2</v>
      </c>
      <c r="G171" s="29" t="s">
        <v>264</v>
      </c>
      <c r="H171" s="6"/>
      <c r="I171" s="6"/>
      <c r="J171" s="6"/>
      <c r="K171" s="88"/>
      <c r="L171" s="88"/>
      <c r="M171" s="88"/>
      <c r="N171" s="88"/>
      <c r="O171" s="6"/>
      <c r="P171" s="22"/>
      <c r="Q171" s="21"/>
    </row>
    <row r="172" spans="4:17" outlineLevel="1" x14ac:dyDescent="0.2">
      <c r="D172" s="4" t="s">
        <v>613</v>
      </c>
      <c r="E172" s="5" t="s">
        <v>212</v>
      </c>
      <c r="F172" s="26">
        <v>2.2603499999999978E-2</v>
      </c>
      <c r="G172" s="29" t="s">
        <v>265</v>
      </c>
      <c r="H172" s="6" t="s">
        <v>164</v>
      </c>
      <c r="I172" s="6" t="s">
        <v>186</v>
      </c>
      <c r="J172" s="6" t="s">
        <v>110</v>
      </c>
      <c r="K172" s="88" t="s">
        <v>13</v>
      </c>
      <c r="L172" s="88" t="s">
        <v>13</v>
      </c>
      <c r="M172" s="88" t="s">
        <v>13</v>
      </c>
      <c r="N172" s="88" t="s">
        <v>13</v>
      </c>
      <c r="O172" s="6"/>
      <c r="P172" s="22"/>
      <c r="Q172" s="21"/>
    </row>
    <row r="173" spans="4:17" outlineLevel="1" x14ac:dyDescent="0.2">
      <c r="D173" s="4" t="s">
        <v>245</v>
      </c>
      <c r="E173" s="5" t="s">
        <v>212</v>
      </c>
      <c r="F173" s="25">
        <v>6.500000000000013E-5</v>
      </c>
      <c r="G173" s="25"/>
      <c r="H173" s="6"/>
      <c r="I173" s="6"/>
      <c r="J173" s="6"/>
      <c r="K173" s="88"/>
      <c r="L173" s="88"/>
      <c r="M173" s="88"/>
      <c r="N173" s="88"/>
      <c r="O173" s="6"/>
      <c r="P173" s="22"/>
      <c r="Q173" s="21"/>
    </row>
    <row r="174" spans="4:17" ht="25.5" outlineLevel="1" x14ac:dyDescent="0.2">
      <c r="D174" s="4" t="s">
        <v>246</v>
      </c>
      <c r="E174" s="5" t="s">
        <v>212</v>
      </c>
      <c r="F174" s="25">
        <v>3.0670103092783592E-3</v>
      </c>
      <c r="G174" s="25"/>
      <c r="H174" s="6"/>
      <c r="I174" s="6"/>
      <c r="J174" s="6"/>
      <c r="K174" s="88"/>
      <c r="L174" s="88"/>
      <c r="M174" s="88"/>
      <c r="N174" s="88"/>
      <c r="O174" s="6"/>
      <c r="P174" s="22"/>
      <c r="Q174" s="21"/>
    </row>
    <row r="175" spans="4:17" outlineLevel="1" x14ac:dyDescent="0.2"/>
    <row r="176" spans="4:17" outlineLevel="1" x14ac:dyDescent="0.2"/>
    <row r="177" spans="2:19" outlineLevel="1" x14ac:dyDescent="0.2"/>
    <row r="178" spans="2:19" ht="13.5" thickBot="1" x14ac:dyDescent="0.25">
      <c r="B178" s="41" t="s">
        <v>572</v>
      </c>
      <c r="C178" s="43" t="s">
        <v>579</v>
      </c>
      <c r="D178" s="44" t="str">
        <f>CONCATENATE(B178," ",C178," ",$D$99)</f>
        <v>Tabel 6.2.4 Outdoor wood 2a. Paint production</v>
      </c>
    </row>
    <row r="179" spans="2:19" ht="14.45" customHeight="1" outlineLevel="1" x14ac:dyDescent="0.2">
      <c r="D179" s="142" t="s">
        <v>201</v>
      </c>
      <c r="E179" s="145" t="s">
        <v>202</v>
      </c>
      <c r="F179" s="146" t="s">
        <v>203</v>
      </c>
      <c r="G179" s="147"/>
      <c r="H179" s="147"/>
      <c r="I179" s="148"/>
      <c r="J179" s="145" t="s">
        <v>0</v>
      </c>
      <c r="K179" s="145" t="s">
        <v>204</v>
      </c>
      <c r="L179" s="145"/>
      <c r="M179" s="145"/>
      <c r="N179" s="145"/>
      <c r="O179" s="123" t="s">
        <v>205</v>
      </c>
      <c r="P179" s="132" t="s">
        <v>303</v>
      </c>
      <c r="Q179" s="137" t="s">
        <v>305</v>
      </c>
    </row>
    <row r="180" spans="2:19" ht="14.45" customHeight="1" outlineLevel="1" x14ac:dyDescent="0.2">
      <c r="D180" s="143"/>
      <c r="E180" s="140"/>
      <c r="F180" s="140" t="s">
        <v>219</v>
      </c>
      <c r="G180" s="131" t="s">
        <v>271</v>
      </c>
      <c r="H180" s="140" t="s">
        <v>206</v>
      </c>
      <c r="I180" s="140" t="s">
        <v>207</v>
      </c>
      <c r="J180" s="140"/>
      <c r="K180" s="149" t="s">
        <v>208</v>
      </c>
      <c r="L180" s="149" t="s">
        <v>209</v>
      </c>
      <c r="M180" s="149" t="s">
        <v>29</v>
      </c>
      <c r="N180" s="149" t="s">
        <v>210</v>
      </c>
      <c r="O180" s="124"/>
      <c r="P180" s="133"/>
      <c r="Q180" s="138"/>
      <c r="S180" s="32"/>
    </row>
    <row r="181" spans="2:19" ht="14.25" outlineLevel="1" thickBot="1" x14ac:dyDescent="0.25">
      <c r="D181" s="144"/>
      <c r="E181" s="141"/>
      <c r="F181" s="141"/>
      <c r="G181" s="116"/>
      <c r="H181" s="141"/>
      <c r="I181" s="141"/>
      <c r="J181" s="141"/>
      <c r="K181" s="150"/>
      <c r="L181" s="150"/>
      <c r="M181" s="150"/>
      <c r="N181" s="150"/>
      <c r="O181" s="125"/>
      <c r="P181" s="134"/>
      <c r="Q181" s="139"/>
      <c r="S181" s="32"/>
    </row>
    <row r="182" spans="2:19" ht="13.5" outlineLevel="1" x14ac:dyDescent="0.2">
      <c r="D182" s="13" t="s">
        <v>227</v>
      </c>
      <c r="E182" s="14"/>
      <c r="F182" s="14"/>
      <c r="G182" s="28"/>
      <c r="H182" s="14"/>
      <c r="I182" s="14"/>
      <c r="J182" s="14"/>
      <c r="K182" s="92"/>
      <c r="L182" s="92"/>
      <c r="M182" s="92"/>
      <c r="N182" s="92"/>
      <c r="O182" s="14"/>
      <c r="P182" s="14"/>
      <c r="Q182" s="21"/>
    </row>
    <row r="183" spans="2:19" outlineLevel="1" x14ac:dyDescent="0.2">
      <c r="D183" s="4" t="s">
        <v>615</v>
      </c>
      <c r="E183" s="9" t="s">
        <v>212</v>
      </c>
      <c r="F183" s="27">
        <f>1.03</f>
        <v>1.03</v>
      </c>
      <c r="G183" s="28" t="s">
        <v>614</v>
      </c>
      <c r="H183" s="10"/>
      <c r="I183" s="10"/>
      <c r="J183" s="11"/>
      <c r="K183" s="93"/>
      <c r="L183" s="93"/>
      <c r="M183" s="93"/>
      <c r="N183" s="93"/>
      <c r="O183" s="10"/>
      <c r="P183" s="22"/>
      <c r="Q183" s="21"/>
    </row>
    <row r="184" spans="2:19" outlineLevel="1" x14ac:dyDescent="0.2">
      <c r="D184" s="4" t="s">
        <v>215</v>
      </c>
      <c r="E184" s="5" t="s">
        <v>212</v>
      </c>
      <c r="F184" s="25">
        <v>0.12</v>
      </c>
      <c r="G184" s="29" t="s">
        <v>617</v>
      </c>
      <c r="H184" s="6"/>
      <c r="I184" s="6"/>
      <c r="J184" s="11"/>
      <c r="K184" s="88"/>
      <c r="L184" s="88"/>
      <c r="M184" s="88"/>
      <c r="N184" s="88"/>
      <c r="O184" s="6"/>
      <c r="P184" s="22"/>
      <c r="Q184" s="21"/>
    </row>
    <row r="185" spans="2:19" outlineLevel="1" x14ac:dyDescent="0.2">
      <c r="D185" s="4" t="s">
        <v>608</v>
      </c>
      <c r="E185" s="5" t="s">
        <v>247</v>
      </c>
      <c r="F185" s="26">
        <v>0.86537375987326981</v>
      </c>
      <c r="G185" s="28" t="s">
        <v>258</v>
      </c>
      <c r="H185" s="6" t="s">
        <v>623</v>
      </c>
      <c r="I185" s="6" t="s">
        <v>186</v>
      </c>
      <c r="J185" s="6" t="s">
        <v>622</v>
      </c>
      <c r="K185" s="88" t="s">
        <v>13</v>
      </c>
      <c r="L185" s="88" t="s">
        <v>12</v>
      </c>
      <c r="M185" s="88" t="s">
        <v>12</v>
      </c>
      <c r="N185" s="88" t="s">
        <v>12</v>
      </c>
      <c r="O185" s="6" t="s">
        <v>559</v>
      </c>
      <c r="P185" s="22">
        <v>0</v>
      </c>
      <c r="Q185" s="21"/>
    </row>
    <row r="186" spans="2:19" outlineLevel="1" x14ac:dyDescent="0.2">
      <c r="D186" s="4" t="s">
        <v>248</v>
      </c>
      <c r="E186" s="5"/>
      <c r="F186" s="25"/>
      <c r="G186" s="28"/>
      <c r="H186" s="6" t="s">
        <v>165</v>
      </c>
      <c r="I186" s="6" t="s">
        <v>186</v>
      </c>
      <c r="J186" s="6" t="s">
        <v>67</v>
      </c>
      <c r="K186" s="88" t="s">
        <v>13</v>
      </c>
      <c r="L186" s="88" t="s">
        <v>12</v>
      </c>
      <c r="M186" s="88" t="s">
        <v>12</v>
      </c>
      <c r="N186" s="88" t="s">
        <v>12</v>
      </c>
      <c r="O186" s="6" t="s">
        <v>214</v>
      </c>
      <c r="P186" s="22"/>
      <c r="Q186" s="21"/>
    </row>
    <row r="187" spans="2:19" outlineLevel="1" x14ac:dyDescent="0.2">
      <c r="D187" s="4" t="s">
        <v>605</v>
      </c>
      <c r="E187" s="5" t="s">
        <v>212</v>
      </c>
      <c r="F187" s="26">
        <v>0</v>
      </c>
      <c r="G187" s="28" t="s">
        <v>257</v>
      </c>
      <c r="H187" s="6" t="s">
        <v>176</v>
      </c>
      <c r="I187" s="6" t="s">
        <v>186</v>
      </c>
      <c r="J187" s="6" t="s">
        <v>97</v>
      </c>
      <c r="K187" s="88" t="s">
        <v>13</v>
      </c>
      <c r="L187" s="88" t="s">
        <v>12</v>
      </c>
      <c r="M187" s="88" t="s">
        <v>12</v>
      </c>
      <c r="N187" s="88" t="s">
        <v>12</v>
      </c>
      <c r="O187" s="6" t="s">
        <v>214</v>
      </c>
      <c r="P187" s="22"/>
      <c r="Q187" s="21"/>
    </row>
    <row r="188" spans="2:19" outlineLevel="1" x14ac:dyDescent="0.2">
      <c r="D188" s="4" t="s">
        <v>606</v>
      </c>
      <c r="E188" s="5" t="s">
        <v>212</v>
      </c>
      <c r="F188" s="26">
        <v>2.3130554476568344E-3</v>
      </c>
      <c r="G188" s="28" t="s">
        <v>259</v>
      </c>
      <c r="H188" s="6" t="s">
        <v>156</v>
      </c>
      <c r="I188" s="6" t="s">
        <v>186</v>
      </c>
      <c r="J188" s="6" t="s">
        <v>45</v>
      </c>
      <c r="K188" s="88" t="s">
        <v>13</v>
      </c>
      <c r="L188" s="88" t="s">
        <v>12</v>
      </c>
      <c r="M188" s="88" t="s">
        <v>12</v>
      </c>
      <c r="N188" s="88" t="s">
        <v>12</v>
      </c>
      <c r="O188" s="6" t="s">
        <v>214</v>
      </c>
      <c r="P188" s="22"/>
      <c r="Q188" s="21"/>
    </row>
    <row r="189" spans="2:19" ht="25.5" outlineLevel="1" x14ac:dyDescent="0.2">
      <c r="D189" s="4" t="s">
        <v>609</v>
      </c>
      <c r="E189" s="5" t="s">
        <v>212</v>
      </c>
      <c r="F189" s="26">
        <v>2.6849592171923665E-2</v>
      </c>
      <c r="G189" s="28" t="s">
        <v>261</v>
      </c>
      <c r="H189" s="6" t="s">
        <v>134</v>
      </c>
      <c r="I189" s="6" t="s">
        <v>186</v>
      </c>
      <c r="J189" s="21" t="s">
        <v>68</v>
      </c>
      <c r="K189" s="99" t="s">
        <v>19</v>
      </c>
      <c r="L189" s="99" t="s">
        <v>19</v>
      </c>
      <c r="M189" s="99" t="s">
        <v>19</v>
      </c>
      <c r="N189" s="99" t="s">
        <v>19</v>
      </c>
      <c r="O189" s="6" t="s">
        <v>214</v>
      </c>
      <c r="P189" s="22"/>
      <c r="Q189" s="21"/>
    </row>
    <row r="190" spans="2:19" outlineLevel="1" x14ac:dyDescent="0.2">
      <c r="D190" s="4" t="s">
        <v>607</v>
      </c>
      <c r="E190" s="5" t="s">
        <v>212</v>
      </c>
      <c r="F190" s="26">
        <v>0</v>
      </c>
      <c r="G190" s="28" t="s">
        <v>260</v>
      </c>
      <c r="H190" s="6" t="s">
        <v>143</v>
      </c>
      <c r="I190" s="6" t="s">
        <v>186</v>
      </c>
      <c r="J190" s="6" t="s">
        <v>46</v>
      </c>
      <c r="K190" s="88" t="s">
        <v>13</v>
      </c>
      <c r="L190" s="88" t="s">
        <v>12</v>
      </c>
      <c r="M190" s="88" t="s">
        <v>12</v>
      </c>
      <c r="N190" s="88" t="s">
        <v>12</v>
      </c>
      <c r="O190" s="6" t="s">
        <v>214</v>
      </c>
      <c r="P190" s="22"/>
      <c r="Q190" s="21"/>
    </row>
    <row r="191" spans="2:19" outlineLevel="1" x14ac:dyDescent="0.2">
      <c r="D191" s="4" t="s">
        <v>610</v>
      </c>
      <c r="E191" s="5" t="s">
        <v>212</v>
      </c>
      <c r="F191" s="26">
        <v>2.2603557723071415E-2</v>
      </c>
      <c r="G191" s="28" t="s">
        <v>262</v>
      </c>
      <c r="H191" s="6" t="s">
        <v>145</v>
      </c>
      <c r="I191" s="6" t="s">
        <v>189</v>
      </c>
      <c r="J191" s="6" t="s">
        <v>35</v>
      </c>
      <c r="K191" s="88">
        <v>2.02</v>
      </c>
      <c r="L191" s="88">
        <v>2.42</v>
      </c>
      <c r="M191" s="88">
        <v>2.0249999999999999</v>
      </c>
      <c r="N191" s="88">
        <v>2.0379999999999998</v>
      </c>
      <c r="O191" s="6" t="s">
        <v>214</v>
      </c>
      <c r="P191" s="22"/>
      <c r="Q191" s="21"/>
    </row>
    <row r="192" spans="2:19" outlineLevel="1" x14ac:dyDescent="0.2">
      <c r="F192" s="47"/>
      <c r="G192" s="47"/>
    </row>
    <row r="193" spans="2:19" outlineLevel="1" x14ac:dyDescent="0.2">
      <c r="D193" s="12" t="s">
        <v>216</v>
      </c>
      <c r="F193" s="47"/>
      <c r="G193" s="47"/>
    </row>
    <row r="194" spans="2:19" outlineLevel="1" x14ac:dyDescent="0.2">
      <c r="D194" s="4" t="s">
        <v>266</v>
      </c>
      <c r="E194" s="5" t="s">
        <v>212</v>
      </c>
      <c r="F194" s="25">
        <v>1</v>
      </c>
      <c r="G194" s="25"/>
      <c r="H194" s="6"/>
      <c r="I194" s="6"/>
      <c r="J194" s="6"/>
      <c r="K194" s="88"/>
      <c r="L194" s="88"/>
      <c r="M194" s="88"/>
      <c r="N194" s="88"/>
      <c r="O194" s="6"/>
      <c r="P194" s="21"/>
      <c r="Q194" s="21"/>
    </row>
    <row r="195" spans="2:19" outlineLevel="1" x14ac:dyDescent="0.2">
      <c r="D195" s="4" t="s">
        <v>267</v>
      </c>
      <c r="E195" s="5" t="s">
        <v>212</v>
      </c>
      <c r="F195" s="25">
        <f>F184</f>
        <v>0.12</v>
      </c>
      <c r="G195" s="25"/>
      <c r="H195" s="6"/>
      <c r="I195" s="6"/>
      <c r="J195" s="6"/>
      <c r="K195" s="88"/>
      <c r="L195" s="88"/>
      <c r="M195" s="88"/>
      <c r="N195" s="88"/>
      <c r="O195" s="6"/>
      <c r="P195" s="22"/>
      <c r="Q195" s="21"/>
    </row>
    <row r="196" spans="2:19" ht="38.25" outlineLevel="1" x14ac:dyDescent="0.2">
      <c r="D196" s="4" t="s">
        <v>611</v>
      </c>
      <c r="E196" s="5" t="s">
        <v>212</v>
      </c>
      <c r="F196" s="26">
        <v>4.3671706185570744E-2</v>
      </c>
      <c r="G196" s="29" t="s">
        <v>263</v>
      </c>
      <c r="H196" s="6"/>
      <c r="I196" s="6"/>
      <c r="J196" s="6"/>
      <c r="K196" s="88"/>
      <c r="L196" s="88"/>
      <c r="M196" s="88"/>
      <c r="N196" s="88"/>
      <c r="O196" s="6"/>
      <c r="P196" s="22"/>
      <c r="Q196" s="21"/>
    </row>
    <row r="197" spans="2:19" ht="38.25" outlineLevel="1" x14ac:dyDescent="0.2">
      <c r="D197" s="4" t="s">
        <v>612</v>
      </c>
      <c r="E197" s="5" t="s">
        <v>212</v>
      </c>
      <c r="F197" s="26">
        <v>2.4226804123711362E-2</v>
      </c>
      <c r="G197" s="29" t="s">
        <v>264</v>
      </c>
      <c r="H197" s="6"/>
      <c r="I197" s="6"/>
      <c r="J197" s="6"/>
      <c r="K197" s="88"/>
      <c r="L197" s="88"/>
      <c r="M197" s="88"/>
      <c r="N197" s="88"/>
      <c r="O197" s="6"/>
      <c r="P197" s="22"/>
      <c r="Q197" s="21"/>
    </row>
    <row r="198" spans="2:19" outlineLevel="1" x14ac:dyDescent="0.2">
      <c r="D198" s="4" t="s">
        <v>613</v>
      </c>
      <c r="E198" s="5" t="s">
        <v>212</v>
      </c>
      <c r="F198" s="26">
        <v>2.2603499999999978E-2</v>
      </c>
      <c r="G198" s="29" t="s">
        <v>265</v>
      </c>
      <c r="H198" s="6" t="s">
        <v>164</v>
      </c>
      <c r="I198" s="6" t="s">
        <v>186</v>
      </c>
      <c r="J198" s="6" t="s">
        <v>110</v>
      </c>
      <c r="K198" s="88" t="s">
        <v>13</v>
      </c>
      <c r="L198" s="88" t="s">
        <v>13</v>
      </c>
      <c r="M198" s="88" t="s">
        <v>13</v>
      </c>
      <c r="N198" s="88" t="s">
        <v>13</v>
      </c>
      <c r="O198" s="6"/>
      <c r="P198" s="22"/>
      <c r="Q198" s="21"/>
    </row>
    <row r="199" spans="2:19" outlineLevel="1" x14ac:dyDescent="0.2">
      <c r="D199" s="4" t="s">
        <v>245</v>
      </c>
      <c r="E199" s="5" t="s">
        <v>212</v>
      </c>
      <c r="F199" s="25">
        <v>6.500000000000013E-5</v>
      </c>
      <c r="G199" s="25"/>
      <c r="H199" s="6"/>
      <c r="I199" s="6"/>
      <c r="J199" s="6"/>
      <c r="K199" s="88"/>
      <c r="L199" s="88"/>
      <c r="M199" s="88"/>
      <c r="N199" s="88"/>
      <c r="O199" s="6"/>
      <c r="P199" s="22"/>
      <c r="Q199" s="21"/>
    </row>
    <row r="200" spans="2:19" ht="25.5" outlineLevel="1" x14ac:dyDescent="0.2">
      <c r="D200" s="4" t="s">
        <v>246</v>
      </c>
      <c r="E200" s="5" t="s">
        <v>212</v>
      </c>
      <c r="F200" s="25">
        <v>3.0670103092783592E-3</v>
      </c>
      <c r="G200" s="25"/>
      <c r="H200" s="6"/>
      <c r="I200" s="6"/>
      <c r="J200" s="6"/>
      <c r="K200" s="88"/>
      <c r="L200" s="88"/>
      <c r="M200" s="88"/>
      <c r="N200" s="88"/>
      <c r="O200" s="6"/>
      <c r="P200" s="22"/>
      <c r="Q200" s="21"/>
    </row>
    <row r="201" spans="2:19" outlineLevel="1" x14ac:dyDescent="0.2"/>
    <row r="202" spans="2:19" ht="14.45" customHeight="1" outlineLevel="1" x14ac:dyDescent="0.2"/>
    <row r="203" spans="2:19" s="51" customFormat="1" x14ac:dyDescent="0.2">
      <c r="D203" s="51" t="s">
        <v>574</v>
      </c>
      <c r="K203" s="90"/>
      <c r="L203" s="90"/>
      <c r="M203" s="90"/>
      <c r="N203" s="90"/>
    </row>
    <row r="204" spans="2:19" ht="13.5" thickBot="1" x14ac:dyDescent="0.25">
      <c r="B204" s="41" t="s">
        <v>573</v>
      </c>
      <c r="C204" s="41" t="s">
        <v>566</v>
      </c>
      <c r="D204" s="44" t="str">
        <f>CONCATENATE(B204," ",C204," ",$D$203)</f>
        <v>Tabel 6.3.1 All subcategories 3a. Distribution to Regional Distribution Centre (RDC) and 3b. Storage in RDC</v>
      </c>
    </row>
    <row r="205" spans="2:19" ht="14.45" customHeight="1" outlineLevel="1" x14ac:dyDescent="0.2">
      <c r="D205" s="142" t="s">
        <v>201</v>
      </c>
      <c r="E205" s="145" t="s">
        <v>202</v>
      </c>
      <c r="F205" s="146" t="s">
        <v>203</v>
      </c>
      <c r="G205" s="147"/>
      <c r="H205" s="147"/>
      <c r="I205" s="148"/>
      <c r="J205" s="145" t="s">
        <v>0</v>
      </c>
      <c r="K205" s="145" t="s">
        <v>204</v>
      </c>
      <c r="L205" s="145"/>
      <c r="M205" s="145"/>
      <c r="N205" s="145"/>
      <c r="O205" s="123" t="s">
        <v>205</v>
      </c>
      <c r="P205" s="132" t="s">
        <v>303</v>
      </c>
      <c r="Q205" s="137" t="s">
        <v>305</v>
      </c>
    </row>
    <row r="206" spans="2:19" ht="14.45" customHeight="1" outlineLevel="1" x14ac:dyDescent="0.2">
      <c r="D206" s="143"/>
      <c r="E206" s="140"/>
      <c r="F206" s="140" t="s">
        <v>219</v>
      </c>
      <c r="G206" s="131" t="s">
        <v>271</v>
      </c>
      <c r="H206" s="140" t="s">
        <v>206</v>
      </c>
      <c r="I206" s="140" t="s">
        <v>207</v>
      </c>
      <c r="J206" s="140"/>
      <c r="K206" s="149" t="s">
        <v>208</v>
      </c>
      <c r="L206" s="149" t="s">
        <v>209</v>
      </c>
      <c r="M206" s="149" t="s">
        <v>29</v>
      </c>
      <c r="N206" s="149" t="s">
        <v>210</v>
      </c>
      <c r="O206" s="124"/>
      <c r="P206" s="133"/>
      <c r="Q206" s="138"/>
      <c r="S206" s="32"/>
    </row>
    <row r="207" spans="2:19" ht="14.25" outlineLevel="1" thickBot="1" x14ac:dyDescent="0.25">
      <c r="D207" s="144"/>
      <c r="E207" s="141"/>
      <c r="F207" s="141"/>
      <c r="G207" s="116"/>
      <c r="H207" s="141"/>
      <c r="I207" s="141"/>
      <c r="J207" s="141"/>
      <c r="K207" s="150"/>
      <c r="L207" s="150"/>
      <c r="M207" s="150"/>
      <c r="N207" s="150"/>
      <c r="O207" s="125"/>
      <c r="P207" s="134"/>
      <c r="Q207" s="139"/>
      <c r="S207" s="32"/>
    </row>
    <row r="208" spans="2:19" ht="13.5" outlineLevel="1" x14ac:dyDescent="0.2">
      <c r="D208" s="13" t="s">
        <v>227</v>
      </c>
      <c r="E208" s="14"/>
      <c r="F208" s="14"/>
      <c r="G208" s="28"/>
      <c r="H208" s="14"/>
      <c r="I208" s="14"/>
      <c r="J208" s="14"/>
      <c r="K208" s="92"/>
      <c r="L208" s="92"/>
      <c r="M208" s="92"/>
      <c r="N208" s="92"/>
      <c r="O208" s="14"/>
      <c r="P208" s="14"/>
      <c r="Q208" s="21"/>
    </row>
    <row r="209" spans="2:17" outlineLevel="1" x14ac:dyDescent="0.2">
      <c r="D209" s="4" t="s">
        <v>266</v>
      </c>
      <c r="E209" s="5" t="s">
        <v>212</v>
      </c>
      <c r="F209" s="25">
        <v>1</v>
      </c>
      <c r="G209" s="28"/>
      <c r="H209" s="10"/>
      <c r="I209" s="10"/>
      <c r="J209" s="11"/>
      <c r="K209" s="93"/>
      <c r="L209" s="93"/>
      <c r="M209" s="93"/>
      <c r="N209" s="93"/>
      <c r="O209" s="10"/>
      <c r="P209" s="22"/>
      <c r="Q209" s="21"/>
    </row>
    <row r="210" spans="2:17" outlineLevel="1" x14ac:dyDescent="0.2">
      <c r="D210" s="4" t="s">
        <v>267</v>
      </c>
      <c r="E210" s="5" t="s">
        <v>212</v>
      </c>
      <c r="F210" s="25">
        <f>F195</f>
        <v>0.12</v>
      </c>
      <c r="G210" s="29"/>
      <c r="H210" s="6"/>
      <c r="I210" s="6"/>
      <c r="J210" s="11"/>
      <c r="K210" s="88"/>
      <c r="L210" s="88"/>
      <c r="M210" s="88"/>
      <c r="N210" s="88"/>
      <c r="O210" s="6"/>
      <c r="P210" s="22"/>
      <c r="Q210" s="21"/>
    </row>
    <row r="211" spans="2:17" outlineLevel="1" x14ac:dyDescent="0.2">
      <c r="D211" s="10" t="s">
        <v>243</v>
      </c>
      <c r="E211" s="30" t="s">
        <v>218</v>
      </c>
      <c r="F211" s="25">
        <v>350</v>
      </c>
      <c r="G211" s="28"/>
      <c r="H211" s="6" t="s">
        <v>167</v>
      </c>
      <c r="I211" s="6" t="s">
        <v>186</v>
      </c>
      <c r="J211" s="6" t="s">
        <v>314</v>
      </c>
      <c r="K211" s="88" t="s">
        <v>13</v>
      </c>
      <c r="L211" s="88" t="s">
        <v>12</v>
      </c>
      <c r="M211" s="88" t="s">
        <v>12</v>
      </c>
      <c r="N211" s="88" t="s">
        <v>12</v>
      </c>
      <c r="O211" s="6" t="s">
        <v>214</v>
      </c>
      <c r="P211" s="22"/>
      <c r="Q211" s="21">
        <v>0.64</v>
      </c>
    </row>
    <row r="212" spans="2:17" outlineLevel="1" x14ac:dyDescent="0.2">
      <c r="D212" s="10" t="s">
        <v>232</v>
      </c>
      <c r="E212" s="37" t="s">
        <v>212</v>
      </c>
      <c r="F212" s="25">
        <f>0.0000182*F211</f>
        <v>6.3699999999999998E-3</v>
      </c>
      <c r="G212" s="10" t="s">
        <v>313</v>
      </c>
      <c r="H212" s="6" t="s">
        <v>176</v>
      </c>
      <c r="I212" s="6" t="s">
        <v>186</v>
      </c>
      <c r="J212" s="6" t="s">
        <v>97</v>
      </c>
      <c r="K212" s="88" t="s">
        <v>13</v>
      </c>
      <c r="L212" s="88" t="s">
        <v>12</v>
      </c>
      <c r="M212" s="88" t="s">
        <v>12</v>
      </c>
      <c r="N212" s="88" t="s">
        <v>12</v>
      </c>
      <c r="O212" s="6" t="s">
        <v>214</v>
      </c>
      <c r="P212" s="22"/>
      <c r="Q212" s="21"/>
    </row>
    <row r="213" spans="2:17" outlineLevel="1" x14ac:dyDescent="0.2">
      <c r="D213" s="10" t="s">
        <v>268</v>
      </c>
      <c r="E213" s="5"/>
      <c r="F213" s="25">
        <v>1.5629873179896666E-2</v>
      </c>
      <c r="G213" s="28"/>
      <c r="H213" s="6" t="s">
        <v>149</v>
      </c>
      <c r="I213" s="6" t="s">
        <v>186</v>
      </c>
      <c r="J213" s="6" t="s">
        <v>64</v>
      </c>
      <c r="K213" s="88" t="s">
        <v>13</v>
      </c>
      <c r="L213" s="88" t="s">
        <v>12</v>
      </c>
      <c r="M213" s="88" t="s">
        <v>12</v>
      </c>
      <c r="N213" s="88" t="s">
        <v>12</v>
      </c>
      <c r="O213" s="6" t="s">
        <v>559</v>
      </c>
      <c r="P213" s="22"/>
      <c r="Q213" s="21"/>
    </row>
    <row r="214" spans="2:17" outlineLevel="1" x14ac:dyDescent="0.2">
      <c r="D214" s="10" t="s">
        <v>269</v>
      </c>
      <c r="E214" s="5"/>
      <c r="F214" s="25">
        <v>1.7798966651009864E-3</v>
      </c>
      <c r="G214" s="28"/>
      <c r="H214" s="6" t="s">
        <v>155</v>
      </c>
      <c r="I214" s="6" t="s">
        <v>186</v>
      </c>
      <c r="J214" s="6" t="s">
        <v>43</v>
      </c>
      <c r="K214" s="88" t="s">
        <v>13</v>
      </c>
      <c r="L214" s="88" t="s">
        <v>12</v>
      </c>
      <c r="M214" s="88" t="s">
        <v>12</v>
      </c>
      <c r="N214" s="88" t="s">
        <v>12</v>
      </c>
      <c r="O214" s="6" t="s">
        <v>214</v>
      </c>
      <c r="P214" s="22"/>
      <c r="Q214" s="21"/>
    </row>
    <row r="215" spans="2:17" outlineLevel="1" x14ac:dyDescent="0.2">
      <c r="D215" s="10" t="s">
        <v>248</v>
      </c>
      <c r="E215" s="5"/>
      <c r="F215" s="5"/>
      <c r="G215" s="28"/>
      <c r="H215" s="6" t="s">
        <v>165</v>
      </c>
      <c r="I215" s="6" t="s">
        <v>186</v>
      </c>
      <c r="J215" s="6" t="s">
        <v>67</v>
      </c>
      <c r="K215" s="99" t="s">
        <v>13</v>
      </c>
      <c r="L215" s="99" t="s">
        <v>12</v>
      </c>
      <c r="M215" s="99" t="s">
        <v>12</v>
      </c>
      <c r="N215" s="99" t="s">
        <v>12</v>
      </c>
      <c r="O215" s="6" t="s">
        <v>214</v>
      </c>
      <c r="P215" s="22"/>
      <c r="Q215" s="21"/>
    </row>
    <row r="216" spans="2:17" outlineLevel="1" x14ac:dyDescent="0.2"/>
    <row r="217" spans="2:17" outlineLevel="1" x14ac:dyDescent="0.2">
      <c r="D217" s="12" t="s">
        <v>216</v>
      </c>
      <c r="F217" s="47"/>
      <c r="G217" s="47"/>
    </row>
    <row r="218" spans="2:17" outlineLevel="1" x14ac:dyDescent="0.2">
      <c r="D218" s="4" t="s">
        <v>272</v>
      </c>
      <c r="E218" s="5" t="s">
        <v>212</v>
      </c>
      <c r="F218" s="25">
        <f>F209*0.99</f>
        <v>0.99</v>
      </c>
      <c r="G218" s="25" t="s">
        <v>270</v>
      </c>
      <c r="H218" s="6"/>
      <c r="I218" s="6"/>
      <c r="J218" s="6"/>
      <c r="K218" s="88"/>
      <c r="L218" s="88"/>
      <c r="M218" s="88"/>
      <c r="N218" s="88"/>
      <c r="O218" s="6"/>
      <c r="P218" s="21"/>
      <c r="Q218" s="21"/>
    </row>
    <row r="219" spans="2:17" outlineLevel="1" x14ac:dyDescent="0.2">
      <c r="D219" s="4" t="s">
        <v>273</v>
      </c>
      <c r="E219" s="5" t="s">
        <v>212</v>
      </c>
      <c r="F219" s="25">
        <f>F210-0.064</f>
        <v>5.5999999999999994E-2</v>
      </c>
      <c r="G219" s="25"/>
      <c r="H219" s="6"/>
      <c r="I219" s="6"/>
      <c r="J219" s="6"/>
      <c r="K219" s="88"/>
      <c r="L219" s="88"/>
      <c r="M219" s="88"/>
      <c r="N219" s="88"/>
      <c r="O219" s="6"/>
      <c r="P219" s="22"/>
      <c r="Q219" s="21"/>
    </row>
    <row r="220" spans="2:17" outlineLevel="1" x14ac:dyDescent="0.2">
      <c r="D220" s="4" t="s">
        <v>552</v>
      </c>
      <c r="E220" s="5" t="s">
        <v>212</v>
      </c>
      <c r="F220" s="25">
        <f>F209*0.01+(F210-0.064)*0.01+0.064</f>
        <v>7.4560000000000001E-2</v>
      </c>
      <c r="G220" s="25" t="s">
        <v>549</v>
      </c>
      <c r="H220" s="6"/>
      <c r="I220" s="6"/>
      <c r="J220" s="6"/>
      <c r="K220" s="88"/>
      <c r="L220" s="88"/>
      <c r="M220" s="88"/>
      <c r="N220" s="88"/>
      <c r="O220" s="6"/>
      <c r="P220" s="21"/>
      <c r="Q220" s="21"/>
    </row>
    <row r="221" spans="2:17" outlineLevel="1" x14ac:dyDescent="0.2"/>
    <row r="222" spans="2:17" outlineLevel="1" x14ac:dyDescent="0.2">
      <c r="F222" s="48"/>
    </row>
    <row r="223" spans="2:17" s="51" customFormat="1" x14ac:dyDescent="0.2">
      <c r="D223" s="51" t="s">
        <v>576</v>
      </c>
      <c r="K223" s="90"/>
      <c r="L223" s="90"/>
      <c r="M223" s="90"/>
      <c r="N223" s="90"/>
    </row>
    <row r="224" spans="2:17" ht="13.5" thickBot="1" x14ac:dyDescent="0.25">
      <c r="B224" s="41" t="s">
        <v>575</v>
      </c>
      <c r="C224" s="41" t="s">
        <v>566</v>
      </c>
      <c r="D224" s="44" t="str">
        <f>CONCATENATE(B224," ",C224," ",$D$223)</f>
        <v>Tabel 6.3.2 All subcategories 3c. Distribution to Point of Sale (PoS) and 3d. Storage in PoS</v>
      </c>
    </row>
    <row r="225" spans="2:19" ht="14.45" customHeight="1" outlineLevel="1" x14ac:dyDescent="0.2">
      <c r="D225" s="142" t="s">
        <v>201</v>
      </c>
      <c r="E225" s="145" t="s">
        <v>202</v>
      </c>
      <c r="F225" s="146" t="s">
        <v>203</v>
      </c>
      <c r="G225" s="147"/>
      <c r="H225" s="147"/>
      <c r="I225" s="148"/>
      <c r="J225" s="145" t="s">
        <v>0</v>
      </c>
      <c r="K225" s="145" t="s">
        <v>204</v>
      </c>
      <c r="L225" s="145"/>
      <c r="M225" s="145"/>
      <c r="N225" s="145"/>
      <c r="O225" s="123" t="s">
        <v>205</v>
      </c>
      <c r="P225" s="132" t="s">
        <v>303</v>
      </c>
      <c r="Q225" s="137" t="s">
        <v>305</v>
      </c>
    </row>
    <row r="226" spans="2:19" ht="14.45" customHeight="1" outlineLevel="1" x14ac:dyDescent="0.2">
      <c r="D226" s="143"/>
      <c r="E226" s="140"/>
      <c r="F226" s="140" t="s">
        <v>219</v>
      </c>
      <c r="G226" s="131" t="s">
        <v>271</v>
      </c>
      <c r="H226" s="140" t="s">
        <v>206</v>
      </c>
      <c r="I226" s="140" t="s">
        <v>207</v>
      </c>
      <c r="J226" s="140"/>
      <c r="K226" s="149" t="s">
        <v>208</v>
      </c>
      <c r="L226" s="149" t="s">
        <v>209</v>
      </c>
      <c r="M226" s="149" t="s">
        <v>29</v>
      </c>
      <c r="N226" s="149" t="s">
        <v>210</v>
      </c>
      <c r="O226" s="124"/>
      <c r="P226" s="133"/>
      <c r="Q226" s="138"/>
      <c r="S226" s="32"/>
    </row>
    <row r="227" spans="2:19" ht="14.25" outlineLevel="1" thickBot="1" x14ac:dyDescent="0.25">
      <c r="D227" s="144"/>
      <c r="E227" s="141"/>
      <c r="F227" s="141"/>
      <c r="G227" s="116"/>
      <c r="H227" s="141"/>
      <c r="I227" s="141"/>
      <c r="J227" s="141"/>
      <c r="K227" s="150"/>
      <c r="L227" s="150"/>
      <c r="M227" s="150"/>
      <c r="N227" s="150"/>
      <c r="O227" s="125"/>
      <c r="P227" s="134"/>
      <c r="Q227" s="139"/>
      <c r="S227" s="32"/>
    </row>
    <row r="228" spans="2:19" ht="13.5" outlineLevel="1" x14ac:dyDescent="0.2">
      <c r="D228" s="13" t="s">
        <v>227</v>
      </c>
      <c r="E228" s="14"/>
      <c r="F228" s="14"/>
      <c r="G228" s="28"/>
      <c r="H228" s="14"/>
      <c r="I228" s="14"/>
      <c r="J228" s="14"/>
      <c r="K228" s="92"/>
      <c r="L228" s="92"/>
      <c r="M228" s="92"/>
      <c r="N228" s="92"/>
      <c r="O228" s="14"/>
      <c r="P228" s="14"/>
      <c r="Q228" s="21"/>
    </row>
    <row r="229" spans="2:19" outlineLevel="1" x14ac:dyDescent="0.2">
      <c r="D229" s="4" t="s">
        <v>272</v>
      </c>
      <c r="E229" s="5" t="s">
        <v>212</v>
      </c>
      <c r="F229" s="25">
        <v>1</v>
      </c>
      <c r="G229" s="28"/>
      <c r="H229" s="10"/>
      <c r="I229" s="10"/>
      <c r="J229" s="11"/>
      <c r="K229" s="93"/>
      <c r="L229" s="93"/>
      <c r="M229" s="93"/>
      <c r="N229" s="93"/>
      <c r="O229" s="10"/>
      <c r="P229" s="22"/>
      <c r="Q229" s="21"/>
    </row>
    <row r="230" spans="2:19" outlineLevel="1" x14ac:dyDescent="0.2">
      <c r="D230" s="4" t="s">
        <v>273</v>
      </c>
      <c r="E230" s="5" t="s">
        <v>212</v>
      </c>
      <c r="F230" s="25">
        <f>F219/0.99</f>
        <v>5.6565656565656562E-2</v>
      </c>
      <c r="G230" s="29"/>
      <c r="H230" s="6"/>
      <c r="I230" s="6"/>
      <c r="J230" s="11"/>
      <c r="K230" s="88"/>
      <c r="L230" s="88"/>
      <c r="M230" s="88"/>
      <c r="N230" s="88"/>
      <c r="O230" s="6"/>
      <c r="P230" s="22"/>
      <c r="Q230" s="21"/>
    </row>
    <row r="231" spans="2:19" outlineLevel="1" x14ac:dyDescent="0.2">
      <c r="D231" s="10" t="s">
        <v>243</v>
      </c>
      <c r="E231" s="30" t="s">
        <v>218</v>
      </c>
      <c r="F231" s="25">
        <v>370</v>
      </c>
      <c r="G231" s="28"/>
      <c r="H231" s="6" t="s">
        <v>167</v>
      </c>
      <c r="I231" s="6" t="s">
        <v>186</v>
      </c>
      <c r="J231" s="6" t="s">
        <v>314</v>
      </c>
      <c r="K231" s="88" t="s">
        <v>13</v>
      </c>
      <c r="L231" s="88" t="s">
        <v>12</v>
      </c>
      <c r="M231" s="88" t="s">
        <v>12</v>
      </c>
      <c r="N231" s="88" t="s">
        <v>12</v>
      </c>
      <c r="O231" s="6" t="s">
        <v>214</v>
      </c>
      <c r="P231" s="22"/>
      <c r="Q231" s="21">
        <v>0.64</v>
      </c>
    </row>
    <row r="232" spans="2:19" outlineLevel="1" x14ac:dyDescent="0.2">
      <c r="D232" s="10" t="s">
        <v>232</v>
      </c>
      <c r="E232" s="37" t="s">
        <v>212</v>
      </c>
      <c r="F232" s="25">
        <f>0.0000182*F231</f>
        <v>6.7339999999999995E-3</v>
      </c>
      <c r="G232" s="10" t="s">
        <v>313</v>
      </c>
      <c r="H232" s="6" t="s">
        <v>176</v>
      </c>
      <c r="I232" s="6" t="s">
        <v>186</v>
      </c>
      <c r="J232" s="6" t="s">
        <v>97</v>
      </c>
      <c r="K232" s="88" t="s">
        <v>13</v>
      </c>
      <c r="L232" s="88" t="s">
        <v>12</v>
      </c>
      <c r="M232" s="88" t="s">
        <v>12</v>
      </c>
      <c r="N232" s="88" t="s">
        <v>12</v>
      </c>
      <c r="O232" s="6" t="s">
        <v>214</v>
      </c>
      <c r="P232" s="22"/>
      <c r="Q232" s="21"/>
    </row>
    <row r="233" spans="2:19" outlineLevel="1" x14ac:dyDescent="0.2">
      <c r="D233" s="10" t="s">
        <v>268</v>
      </c>
      <c r="E233" s="5"/>
      <c r="F233" s="25">
        <v>0.67635449283613247</v>
      </c>
      <c r="G233" s="28"/>
      <c r="H233" s="6" t="s">
        <v>149</v>
      </c>
      <c r="I233" s="6" t="s">
        <v>186</v>
      </c>
      <c r="J233" s="6" t="s">
        <v>64</v>
      </c>
      <c r="K233" s="88" t="s">
        <v>13</v>
      </c>
      <c r="L233" s="88" t="s">
        <v>12</v>
      </c>
      <c r="M233" s="88" t="s">
        <v>12</v>
      </c>
      <c r="N233" s="88" t="s">
        <v>12</v>
      </c>
      <c r="O233" s="6" t="s">
        <v>559</v>
      </c>
      <c r="P233" s="22"/>
      <c r="Q233" s="21"/>
    </row>
    <row r="234" spans="2:19" outlineLevel="1" x14ac:dyDescent="0.2">
      <c r="D234" s="10" t="s">
        <v>269</v>
      </c>
      <c r="E234" s="5"/>
      <c r="F234" s="25">
        <v>7.3508871809469578E-2</v>
      </c>
      <c r="G234" s="28"/>
      <c r="H234" s="6" t="s">
        <v>155</v>
      </c>
      <c r="I234" s="6" t="s">
        <v>186</v>
      </c>
      <c r="J234" s="6" t="s">
        <v>43</v>
      </c>
      <c r="K234" s="88" t="s">
        <v>13</v>
      </c>
      <c r="L234" s="88" t="s">
        <v>12</v>
      </c>
      <c r="M234" s="88" t="s">
        <v>12</v>
      </c>
      <c r="N234" s="88" t="s">
        <v>12</v>
      </c>
      <c r="O234" s="6" t="s">
        <v>214</v>
      </c>
      <c r="P234" s="22"/>
      <c r="Q234" s="21"/>
    </row>
    <row r="235" spans="2:19" outlineLevel="1" x14ac:dyDescent="0.2">
      <c r="D235" s="10" t="s">
        <v>248</v>
      </c>
      <c r="E235" s="5"/>
      <c r="F235" s="5"/>
      <c r="G235" s="28"/>
      <c r="H235" s="6" t="s">
        <v>165</v>
      </c>
      <c r="I235" s="6" t="s">
        <v>186</v>
      </c>
      <c r="J235" s="6" t="s">
        <v>67</v>
      </c>
      <c r="K235" s="99" t="s">
        <v>13</v>
      </c>
      <c r="L235" s="99" t="s">
        <v>12</v>
      </c>
      <c r="M235" s="99" t="s">
        <v>12</v>
      </c>
      <c r="N235" s="99" t="s">
        <v>12</v>
      </c>
      <c r="O235" s="6" t="s">
        <v>214</v>
      </c>
      <c r="P235" s="22"/>
      <c r="Q235" s="21"/>
    </row>
    <row r="236" spans="2:19" outlineLevel="1" x14ac:dyDescent="0.2"/>
    <row r="237" spans="2:19" outlineLevel="1" x14ac:dyDescent="0.2">
      <c r="D237" s="12" t="s">
        <v>216</v>
      </c>
      <c r="F237" s="47"/>
      <c r="G237" s="47"/>
    </row>
    <row r="238" spans="2:19" outlineLevel="1" x14ac:dyDescent="0.2">
      <c r="D238" s="4" t="s">
        <v>274</v>
      </c>
      <c r="E238" s="5" t="s">
        <v>212</v>
      </c>
      <c r="F238" s="25">
        <f>F229*0.99</f>
        <v>0.99</v>
      </c>
      <c r="G238" s="25" t="s">
        <v>270</v>
      </c>
      <c r="H238" s="6"/>
      <c r="I238" s="6"/>
      <c r="J238" s="6"/>
      <c r="K238" s="88"/>
      <c r="L238" s="88"/>
      <c r="M238" s="88"/>
      <c r="N238" s="88"/>
      <c r="O238" s="6"/>
      <c r="P238" s="21"/>
      <c r="Q238" s="21"/>
    </row>
    <row r="239" spans="2:19" outlineLevel="1" x14ac:dyDescent="0.2">
      <c r="D239" s="4" t="s">
        <v>275</v>
      </c>
      <c r="E239" s="5" t="s">
        <v>212</v>
      </c>
      <c r="F239" s="25">
        <f>0.99*F230</f>
        <v>5.5999999999999994E-2</v>
      </c>
      <c r="G239" s="25" t="s">
        <v>270</v>
      </c>
      <c r="H239" s="6"/>
      <c r="I239" s="6"/>
      <c r="J239" s="6"/>
      <c r="K239" s="88"/>
      <c r="L239" s="88"/>
      <c r="M239" s="88"/>
      <c r="N239" s="88"/>
      <c r="O239" s="6"/>
      <c r="P239" s="22"/>
      <c r="Q239" s="22"/>
    </row>
    <row r="240" spans="2:19" outlineLevel="1" x14ac:dyDescent="0.2">
      <c r="B240" s="4"/>
      <c r="D240" s="4" t="s">
        <v>552</v>
      </c>
      <c r="E240" s="5" t="s">
        <v>212</v>
      </c>
      <c r="F240" s="25">
        <f>F229*0.01+F230*0.01</f>
        <v>1.0565656565656566E-2</v>
      </c>
      <c r="G240" s="25" t="s">
        <v>549</v>
      </c>
      <c r="H240" s="6"/>
      <c r="I240" s="6"/>
      <c r="J240" s="6"/>
      <c r="K240" s="88"/>
      <c r="L240" s="88"/>
      <c r="M240" s="88"/>
      <c r="N240" s="88"/>
      <c r="O240" s="6"/>
      <c r="P240" s="22"/>
      <c r="Q240" s="22"/>
    </row>
    <row r="241" spans="2:19" outlineLevel="1" x14ac:dyDescent="0.2"/>
    <row r="242" spans="2:19" outlineLevel="1" x14ac:dyDescent="0.2"/>
    <row r="243" spans="2:19" s="51" customFormat="1" x14ac:dyDescent="0.2">
      <c r="D243" s="51" t="s">
        <v>197</v>
      </c>
      <c r="K243" s="90"/>
      <c r="L243" s="90"/>
      <c r="M243" s="90"/>
      <c r="N243" s="90"/>
    </row>
    <row r="244" spans="2:19" s="85" customFormat="1" ht="13.5" thickBot="1" x14ac:dyDescent="0.25">
      <c r="B244" s="41" t="s">
        <v>577</v>
      </c>
      <c r="C244" s="41" t="s">
        <v>566</v>
      </c>
      <c r="D244" s="44" t="str">
        <f>CONCATENATE(B244," ",C244," ",$D$243)</f>
        <v xml:space="preserve">Tabel 6.4.1 All subcategories 4a. Auxiliary materials </v>
      </c>
      <c r="K244" s="98"/>
      <c r="L244" s="98"/>
      <c r="M244" s="98"/>
      <c r="N244" s="98"/>
    </row>
    <row r="245" spans="2:19" ht="14.45" customHeight="1" outlineLevel="1" x14ac:dyDescent="0.2">
      <c r="D245" s="142" t="s">
        <v>201</v>
      </c>
      <c r="E245" s="145" t="s">
        <v>202</v>
      </c>
      <c r="F245" s="146" t="s">
        <v>203</v>
      </c>
      <c r="G245" s="147"/>
      <c r="H245" s="147"/>
      <c r="I245" s="148"/>
      <c r="J245" s="145" t="s">
        <v>0</v>
      </c>
      <c r="K245" s="145" t="s">
        <v>204</v>
      </c>
      <c r="L245" s="145"/>
      <c r="M245" s="145"/>
      <c r="N245" s="145"/>
      <c r="O245" s="123" t="s">
        <v>205</v>
      </c>
      <c r="P245" s="132" t="s">
        <v>303</v>
      </c>
      <c r="Q245" s="137" t="s">
        <v>305</v>
      </c>
    </row>
    <row r="246" spans="2:19" ht="14.45" customHeight="1" outlineLevel="1" x14ac:dyDescent="0.2">
      <c r="D246" s="143"/>
      <c r="E246" s="140"/>
      <c r="F246" s="140" t="s">
        <v>219</v>
      </c>
      <c r="G246" s="131" t="s">
        <v>271</v>
      </c>
      <c r="H246" s="140" t="s">
        <v>206</v>
      </c>
      <c r="I246" s="140" t="s">
        <v>207</v>
      </c>
      <c r="J246" s="140"/>
      <c r="K246" s="149" t="s">
        <v>208</v>
      </c>
      <c r="L246" s="149" t="s">
        <v>209</v>
      </c>
      <c r="M246" s="149" t="s">
        <v>29</v>
      </c>
      <c r="N246" s="149" t="s">
        <v>210</v>
      </c>
      <c r="O246" s="124"/>
      <c r="P246" s="133"/>
      <c r="Q246" s="138"/>
      <c r="S246" s="32"/>
    </row>
    <row r="247" spans="2:19" ht="14.25" outlineLevel="1" thickBot="1" x14ac:dyDescent="0.25">
      <c r="D247" s="144"/>
      <c r="E247" s="141"/>
      <c r="F247" s="141"/>
      <c r="G247" s="116"/>
      <c r="H247" s="141"/>
      <c r="I247" s="141"/>
      <c r="J247" s="141"/>
      <c r="K247" s="150"/>
      <c r="L247" s="150"/>
      <c r="M247" s="150"/>
      <c r="N247" s="150"/>
      <c r="O247" s="125"/>
      <c r="P247" s="134"/>
      <c r="Q247" s="139"/>
      <c r="S247" s="32"/>
    </row>
    <row r="248" spans="2:19" outlineLevel="1" x14ac:dyDescent="0.2">
      <c r="D248" s="4" t="s">
        <v>276</v>
      </c>
      <c r="E248" s="5" t="s">
        <v>212</v>
      </c>
      <c r="F248" s="25">
        <v>1.4154025670945157E-3</v>
      </c>
      <c r="G248" s="28"/>
      <c r="H248" s="10" t="s">
        <v>169</v>
      </c>
      <c r="I248" s="10" t="s">
        <v>189</v>
      </c>
      <c r="J248" s="11" t="s">
        <v>96</v>
      </c>
      <c r="K248" s="93">
        <v>2.06</v>
      </c>
      <c r="L248" s="93">
        <v>1.9219999999999999</v>
      </c>
      <c r="M248" s="93">
        <v>1.8879999999999999</v>
      </c>
      <c r="N248" s="93">
        <v>1.6020000000000001</v>
      </c>
      <c r="O248" s="10" t="s">
        <v>214</v>
      </c>
      <c r="P248" s="22">
        <v>0</v>
      </c>
      <c r="Q248" s="22"/>
    </row>
    <row r="249" spans="2:19" ht="25.5" outlineLevel="1" x14ac:dyDescent="0.2">
      <c r="D249" s="4" t="s">
        <v>277</v>
      </c>
      <c r="E249" s="5" t="s">
        <v>212</v>
      </c>
      <c r="F249" s="25">
        <v>1.7694282380396732E-3</v>
      </c>
      <c r="G249" s="28"/>
      <c r="H249" s="10" t="s">
        <v>175</v>
      </c>
      <c r="I249" s="10" t="s">
        <v>191</v>
      </c>
      <c r="J249" s="11" t="s">
        <v>92</v>
      </c>
      <c r="K249" s="93" t="s">
        <v>13</v>
      </c>
      <c r="L249" s="93" t="s">
        <v>12</v>
      </c>
      <c r="M249" s="93" t="s">
        <v>13</v>
      </c>
      <c r="N249" s="93" t="s">
        <v>13</v>
      </c>
      <c r="O249" s="10" t="s">
        <v>214</v>
      </c>
      <c r="P249" s="22">
        <v>0</v>
      </c>
      <c r="Q249" s="22"/>
    </row>
    <row r="250" spans="2:19" outlineLevel="1" x14ac:dyDescent="0.2">
      <c r="D250" s="4" t="s">
        <v>278</v>
      </c>
      <c r="E250" s="5" t="s">
        <v>212</v>
      </c>
      <c r="F250" s="25">
        <v>1.3267211201866978E-4</v>
      </c>
      <c r="G250" s="28"/>
      <c r="H250" s="10" t="s">
        <v>159</v>
      </c>
      <c r="I250" s="10" t="s">
        <v>186</v>
      </c>
      <c r="J250" s="11" t="s">
        <v>52</v>
      </c>
      <c r="K250" s="93" t="s">
        <v>14</v>
      </c>
      <c r="L250" s="93" t="s">
        <v>13</v>
      </c>
      <c r="M250" s="93" t="s">
        <v>14</v>
      </c>
      <c r="N250" s="93" t="s">
        <v>14</v>
      </c>
      <c r="O250" s="10" t="s">
        <v>214</v>
      </c>
      <c r="P250" s="22">
        <v>0</v>
      </c>
      <c r="Q250" s="22"/>
    </row>
    <row r="251" spans="2:19" outlineLevel="1" x14ac:dyDescent="0.2">
      <c r="D251" s="4" t="s">
        <v>279</v>
      </c>
      <c r="E251" s="5" t="s">
        <v>212</v>
      </c>
      <c r="F251" s="25">
        <v>4.970828471411902E-5</v>
      </c>
      <c r="G251" s="28"/>
      <c r="H251" s="10" t="e">
        <v>#N/A</v>
      </c>
      <c r="I251" s="10" t="e">
        <v>#N/A</v>
      </c>
      <c r="J251" s="101"/>
      <c r="K251" s="93" t="e">
        <v>#N/A</v>
      </c>
      <c r="L251" s="93" t="e">
        <v>#N/A</v>
      </c>
      <c r="M251" s="93" t="e">
        <v>#N/A</v>
      </c>
      <c r="N251" s="93" t="e">
        <v>#N/A</v>
      </c>
      <c r="O251" s="10" t="s">
        <v>214</v>
      </c>
      <c r="P251" s="22">
        <v>0</v>
      </c>
      <c r="Q251" s="22"/>
    </row>
    <row r="252" spans="2:19" outlineLevel="1" x14ac:dyDescent="0.2">
      <c r="D252" s="4" t="s">
        <v>280</v>
      </c>
      <c r="E252" s="5" t="s">
        <v>212</v>
      </c>
      <c r="F252" s="25">
        <v>1.3145857642940489E-3</v>
      </c>
      <c r="G252" s="28"/>
      <c r="H252" s="10" t="s">
        <v>174</v>
      </c>
      <c r="I252" s="10" t="s">
        <v>186</v>
      </c>
      <c r="J252" s="11" t="s">
        <v>91</v>
      </c>
      <c r="K252" s="93" t="s">
        <v>13</v>
      </c>
      <c r="L252" s="93" t="s">
        <v>13</v>
      </c>
      <c r="M252" s="93" t="s">
        <v>13</v>
      </c>
      <c r="N252" s="93" t="s">
        <v>13</v>
      </c>
      <c r="O252" s="10" t="s">
        <v>214</v>
      </c>
      <c r="P252" s="22">
        <v>0</v>
      </c>
      <c r="Q252" s="22"/>
    </row>
    <row r="253" spans="2:19" ht="25.5" outlineLevel="1" x14ac:dyDescent="0.2">
      <c r="D253" s="4" t="s">
        <v>281</v>
      </c>
      <c r="E253" s="5" t="s">
        <v>212</v>
      </c>
      <c r="F253" s="25">
        <v>5.8074679113185527E-4</v>
      </c>
      <c r="G253" s="28"/>
      <c r="H253" s="10" t="s">
        <v>172</v>
      </c>
      <c r="I253" s="10" t="s">
        <v>186</v>
      </c>
      <c r="J253" s="11" t="s">
        <v>102</v>
      </c>
      <c r="K253" s="93" t="s">
        <v>13</v>
      </c>
      <c r="L253" s="93" t="s">
        <v>12</v>
      </c>
      <c r="M253" s="93" t="s">
        <v>12</v>
      </c>
      <c r="N253" s="93" t="s">
        <v>12</v>
      </c>
      <c r="O253" s="10" t="s">
        <v>214</v>
      </c>
      <c r="P253" s="22">
        <v>0</v>
      </c>
      <c r="Q253" s="22"/>
    </row>
    <row r="254" spans="2:19" outlineLevel="1" x14ac:dyDescent="0.2">
      <c r="D254" s="4" t="s">
        <v>297</v>
      </c>
      <c r="E254" s="5" t="s">
        <v>212</v>
      </c>
      <c r="F254" s="25">
        <v>5.8074679113185527E-4</v>
      </c>
      <c r="G254" s="28"/>
      <c r="H254" s="10" t="s">
        <v>170</v>
      </c>
      <c r="I254" s="10" t="s">
        <v>186</v>
      </c>
      <c r="J254" s="11" t="s">
        <v>103</v>
      </c>
      <c r="K254" s="93" t="s">
        <v>13</v>
      </c>
      <c r="L254" s="93" t="s">
        <v>14</v>
      </c>
      <c r="M254" s="93" t="s">
        <v>14</v>
      </c>
      <c r="N254" s="93" t="s">
        <v>13</v>
      </c>
      <c r="O254" s="10" t="s">
        <v>214</v>
      </c>
      <c r="P254" s="22">
        <v>0</v>
      </c>
      <c r="Q254" s="22"/>
    </row>
    <row r="255" spans="2:19" outlineLevel="1" x14ac:dyDescent="0.2">
      <c r="D255" s="4" t="s">
        <v>282</v>
      </c>
      <c r="E255" s="5" t="s">
        <v>212</v>
      </c>
      <c r="F255" s="25">
        <v>4.6674445740956831E-3</v>
      </c>
      <c r="G255" s="28"/>
      <c r="H255" s="10" t="s">
        <v>171</v>
      </c>
      <c r="I255" s="10" t="s">
        <v>191</v>
      </c>
      <c r="J255" s="11" t="s">
        <v>77</v>
      </c>
      <c r="K255" s="93" t="s">
        <v>13</v>
      </c>
      <c r="L255" s="93" t="s">
        <v>12</v>
      </c>
      <c r="M255" s="93" t="s">
        <v>12</v>
      </c>
      <c r="N255" s="93" t="s">
        <v>13</v>
      </c>
      <c r="O255" s="10" t="s">
        <v>214</v>
      </c>
      <c r="P255" s="22">
        <v>0</v>
      </c>
      <c r="Q255" s="22"/>
    </row>
    <row r="256" spans="2:19" outlineLevel="1" x14ac:dyDescent="0.2">
      <c r="D256" s="4" t="s">
        <v>283</v>
      </c>
      <c r="E256" s="5" t="s">
        <v>212</v>
      </c>
      <c r="F256" s="25">
        <v>2.7024504084014004E-4</v>
      </c>
      <c r="G256" s="28"/>
      <c r="H256" s="10" t="s">
        <v>173</v>
      </c>
      <c r="I256" s="10" t="s">
        <v>191</v>
      </c>
      <c r="J256" s="11" t="s">
        <v>84</v>
      </c>
      <c r="K256" s="93" t="s">
        <v>13</v>
      </c>
      <c r="L256" s="93" t="s">
        <v>13</v>
      </c>
      <c r="M256" s="93" t="s">
        <v>13</v>
      </c>
      <c r="N256" s="93" t="s">
        <v>13</v>
      </c>
      <c r="O256" s="10" t="s">
        <v>214</v>
      </c>
      <c r="P256" s="22">
        <v>0</v>
      </c>
      <c r="Q256" s="22"/>
    </row>
    <row r="257" spans="4:17" outlineLevel="1" x14ac:dyDescent="0.2">
      <c r="D257" s="4" t="s">
        <v>284</v>
      </c>
      <c r="E257" s="5" t="s">
        <v>247</v>
      </c>
      <c r="F257" s="25">
        <v>4.9008168028004664E-3</v>
      </c>
      <c r="G257" s="28"/>
      <c r="H257" s="10" t="s">
        <v>138</v>
      </c>
      <c r="I257" s="10" t="s">
        <v>186</v>
      </c>
      <c r="J257" s="11" t="s">
        <v>58</v>
      </c>
      <c r="K257" s="93" t="s">
        <v>13</v>
      </c>
      <c r="L257" s="93" t="s">
        <v>12</v>
      </c>
      <c r="M257" s="93" t="s">
        <v>12</v>
      </c>
      <c r="N257" s="93" t="s">
        <v>12</v>
      </c>
      <c r="O257" s="10" t="s">
        <v>214</v>
      </c>
      <c r="P257" s="22">
        <v>0</v>
      </c>
      <c r="Q257" s="22"/>
    </row>
    <row r="258" spans="4:17" outlineLevel="1" x14ac:dyDescent="0.2">
      <c r="D258" s="4" t="s">
        <v>298</v>
      </c>
      <c r="E258" s="5"/>
      <c r="F258" s="25">
        <v>0</v>
      </c>
      <c r="G258" s="28"/>
      <c r="H258" s="10" t="s">
        <v>165</v>
      </c>
      <c r="I258" s="10" t="s">
        <v>186</v>
      </c>
      <c r="J258" s="11" t="s">
        <v>67</v>
      </c>
      <c r="K258" s="93" t="s">
        <v>13</v>
      </c>
      <c r="L258" s="93" t="s">
        <v>12</v>
      </c>
      <c r="M258" s="93" t="s">
        <v>12</v>
      </c>
      <c r="N258" s="93" t="s">
        <v>12</v>
      </c>
      <c r="O258" s="10" t="s">
        <v>214</v>
      </c>
      <c r="P258" s="22">
        <v>0</v>
      </c>
      <c r="Q258" s="22"/>
    </row>
    <row r="259" spans="4:17" outlineLevel="1" x14ac:dyDescent="0.2">
      <c r="D259" s="4" t="s">
        <v>285</v>
      </c>
      <c r="E259" s="5" t="s">
        <v>212</v>
      </c>
      <c r="F259" s="25">
        <v>6.2077012835472575E-5</v>
      </c>
      <c r="G259" s="28"/>
      <c r="H259" s="10" t="s">
        <v>177</v>
      </c>
      <c r="I259" s="10" t="s">
        <v>191</v>
      </c>
      <c r="J259" s="11" t="s">
        <v>106</v>
      </c>
      <c r="K259" s="93" t="s">
        <v>13</v>
      </c>
      <c r="L259" s="93" t="s">
        <v>12</v>
      </c>
      <c r="M259" s="93" t="s">
        <v>13</v>
      </c>
      <c r="N259" s="93" t="s">
        <v>13</v>
      </c>
      <c r="O259" s="10" t="s">
        <v>214</v>
      </c>
      <c r="P259" s="22">
        <v>0</v>
      </c>
      <c r="Q259" s="22"/>
    </row>
    <row r="260" spans="4:17" outlineLevel="1" x14ac:dyDescent="0.2">
      <c r="D260" s="4" t="s">
        <v>286</v>
      </c>
      <c r="E260" s="5" t="s">
        <v>212</v>
      </c>
      <c r="F260" s="25">
        <v>3.6289381563593931E-5</v>
      </c>
      <c r="G260" s="28"/>
      <c r="H260" s="10" t="s">
        <v>158</v>
      </c>
      <c r="I260" s="10" t="s">
        <v>186</v>
      </c>
      <c r="J260" s="11" t="s">
        <v>51</v>
      </c>
      <c r="K260" s="93" t="s">
        <v>13</v>
      </c>
      <c r="L260" s="93" t="s">
        <v>12</v>
      </c>
      <c r="M260" s="93" t="s">
        <v>12</v>
      </c>
      <c r="N260" s="93" t="s">
        <v>12</v>
      </c>
      <c r="O260" s="10" t="s">
        <v>214</v>
      </c>
      <c r="P260" s="22">
        <v>0</v>
      </c>
      <c r="Q260" s="22"/>
    </row>
    <row r="261" spans="4:17" outlineLevel="1" x14ac:dyDescent="0.2">
      <c r="D261" s="4" t="s">
        <v>299</v>
      </c>
      <c r="E261" s="5" t="s">
        <v>212</v>
      </c>
      <c r="F261" s="25">
        <v>3.6289381563593931E-5</v>
      </c>
      <c r="G261" s="28"/>
      <c r="H261" s="10" t="s">
        <v>142</v>
      </c>
      <c r="I261" s="10" t="s">
        <v>186</v>
      </c>
      <c r="J261" s="11" t="s">
        <v>59</v>
      </c>
      <c r="K261" s="93" t="s">
        <v>13</v>
      </c>
      <c r="L261" s="93" t="s">
        <v>14</v>
      </c>
      <c r="M261" s="93" t="s">
        <v>13</v>
      </c>
      <c r="N261" s="93" t="s">
        <v>13</v>
      </c>
      <c r="O261" s="10" t="s">
        <v>214</v>
      </c>
      <c r="P261" s="22">
        <v>0</v>
      </c>
      <c r="Q261" s="22"/>
    </row>
    <row r="262" spans="4:17" ht="25.5" outlineLevel="1" x14ac:dyDescent="0.2">
      <c r="D262" s="4" t="s">
        <v>287</v>
      </c>
      <c r="E262" s="5" t="s">
        <v>212</v>
      </c>
      <c r="F262" s="25">
        <v>1.1668611435239208E-7</v>
      </c>
      <c r="G262" s="28"/>
      <c r="H262" s="10" t="e">
        <v>#N/A</v>
      </c>
      <c r="I262" s="10" t="e">
        <v>#N/A</v>
      </c>
      <c r="J262" s="101"/>
      <c r="K262" s="93" t="e">
        <v>#N/A</v>
      </c>
      <c r="L262" s="93" t="e">
        <v>#N/A</v>
      </c>
      <c r="M262" s="93" t="e">
        <v>#N/A</v>
      </c>
      <c r="N262" s="93" t="e">
        <v>#N/A</v>
      </c>
      <c r="O262" s="10" t="s">
        <v>214</v>
      </c>
      <c r="P262" s="22">
        <v>0</v>
      </c>
      <c r="Q262" s="22"/>
    </row>
    <row r="263" spans="4:17" outlineLevel="1" x14ac:dyDescent="0.2">
      <c r="D263" s="4" t="s">
        <v>288</v>
      </c>
      <c r="E263" s="5" t="s">
        <v>212</v>
      </c>
      <c r="F263" s="25">
        <v>3.646441073512252E-4</v>
      </c>
      <c r="G263" s="28"/>
      <c r="H263" s="10" t="s">
        <v>162</v>
      </c>
      <c r="I263" s="10" t="s">
        <v>189</v>
      </c>
      <c r="J263" s="11" t="s">
        <v>70</v>
      </c>
      <c r="K263" s="93">
        <v>2.0099999999999998</v>
      </c>
      <c r="L263" s="93">
        <v>2.5750000000000002</v>
      </c>
      <c r="M263" s="93">
        <v>2.0099999999999998</v>
      </c>
      <c r="N263" s="93">
        <v>2.0099999999999998</v>
      </c>
      <c r="O263" s="10" t="s">
        <v>214</v>
      </c>
      <c r="P263" s="22">
        <v>0</v>
      </c>
      <c r="Q263" s="22"/>
    </row>
    <row r="264" spans="4:17" outlineLevel="1" x14ac:dyDescent="0.2">
      <c r="D264" s="4" t="s">
        <v>289</v>
      </c>
      <c r="E264" s="5" t="s">
        <v>212</v>
      </c>
      <c r="F264" s="25">
        <v>8.1330221703617266E-5</v>
      </c>
      <c r="G264" s="28"/>
      <c r="H264" s="10" t="s">
        <v>146</v>
      </c>
      <c r="I264" s="10" t="s">
        <v>186</v>
      </c>
      <c r="J264" s="11" t="s">
        <v>36</v>
      </c>
      <c r="K264" s="93" t="s">
        <v>13</v>
      </c>
      <c r="L264" s="93" t="s">
        <v>14</v>
      </c>
      <c r="M264" s="93" t="s">
        <v>13</v>
      </c>
      <c r="N264" s="93" t="s">
        <v>13</v>
      </c>
      <c r="O264" s="10" t="s">
        <v>214</v>
      </c>
      <c r="P264" s="22">
        <v>0</v>
      </c>
      <c r="Q264" s="22"/>
    </row>
    <row r="265" spans="4:17" ht="25.5" outlineLevel="1" x14ac:dyDescent="0.2">
      <c r="D265" s="4" t="s">
        <v>290</v>
      </c>
      <c r="E265" s="5" t="s">
        <v>302</v>
      </c>
      <c r="F265" s="25">
        <v>2.3337222870478415E-7</v>
      </c>
      <c r="G265" s="28"/>
      <c r="H265" s="10" t="s">
        <v>135</v>
      </c>
      <c r="I265" s="10" t="s">
        <v>186</v>
      </c>
      <c r="J265" s="11" t="s">
        <v>20</v>
      </c>
      <c r="K265" s="93" t="s">
        <v>13</v>
      </c>
      <c r="L265" s="93" t="s">
        <v>13</v>
      </c>
      <c r="M265" s="93" t="s">
        <v>13</v>
      </c>
      <c r="N265" s="93" t="s">
        <v>13</v>
      </c>
      <c r="O265" s="10" t="s">
        <v>214</v>
      </c>
      <c r="P265" s="22">
        <v>0</v>
      </c>
      <c r="Q265" s="22"/>
    </row>
    <row r="266" spans="4:17" outlineLevel="1" x14ac:dyDescent="0.2">
      <c r="D266" s="4" t="s">
        <v>291</v>
      </c>
      <c r="E266" s="5" t="s">
        <v>212</v>
      </c>
      <c r="F266" s="25">
        <v>3.5344224037339554E-4</v>
      </c>
      <c r="G266" s="28"/>
      <c r="H266" s="10" t="s">
        <v>157</v>
      </c>
      <c r="I266" s="10" t="s">
        <v>186</v>
      </c>
      <c r="J266" s="11" t="s">
        <v>109</v>
      </c>
      <c r="K266" s="93" t="s">
        <v>13</v>
      </c>
      <c r="L266" s="93" t="s">
        <v>14</v>
      </c>
      <c r="M266" s="93" t="s">
        <v>13</v>
      </c>
      <c r="N266" s="93" t="s">
        <v>13</v>
      </c>
      <c r="O266" s="10" t="s">
        <v>214</v>
      </c>
      <c r="P266" s="22">
        <v>0</v>
      </c>
      <c r="Q266" s="22"/>
    </row>
    <row r="267" spans="4:17" outlineLevel="1" x14ac:dyDescent="0.2">
      <c r="D267" s="4" t="s">
        <v>300</v>
      </c>
      <c r="E267" s="5" t="s">
        <v>212</v>
      </c>
      <c r="F267" s="25">
        <f>F266</f>
        <v>3.5344224037339554E-4</v>
      </c>
      <c r="G267" s="28"/>
      <c r="H267" s="10" t="s">
        <v>163</v>
      </c>
      <c r="I267" s="10" t="s">
        <v>186</v>
      </c>
      <c r="J267" s="11" t="s">
        <v>85</v>
      </c>
      <c r="K267" s="93" t="s">
        <v>14</v>
      </c>
      <c r="L267" s="93" t="s">
        <v>13</v>
      </c>
      <c r="M267" s="93" t="s">
        <v>14</v>
      </c>
      <c r="N267" s="93" t="s">
        <v>14</v>
      </c>
      <c r="O267" s="10" t="s">
        <v>214</v>
      </c>
      <c r="P267" s="22">
        <v>0</v>
      </c>
      <c r="Q267" s="22"/>
    </row>
    <row r="268" spans="4:17" outlineLevel="1" x14ac:dyDescent="0.2">
      <c r="D268" s="4" t="s">
        <v>292</v>
      </c>
      <c r="E268" s="5" t="s">
        <v>212</v>
      </c>
      <c r="F268" s="25">
        <v>3.5005834305717618E-7</v>
      </c>
      <c r="G268" s="28"/>
      <c r="H268" s="10" t="s">
        <v>157</v>
      </c>
      <c r="I268" s="10" t="s">
        <v>186</v>
      </c>
      <c r="J268" s="11" t="s">
        <v>109</v>
      </c>
      <c r="K268" s="93" t="s">
        <v>13</v>
      </c>
      <c r="L268" s="93" t="s">
        <v>14</v>
      </c>
      <c r="M268" s="93" t="s">
        <v>13</v>
      </c>
      <c r="N268" s="93" t="s">
        <v>13</v>
      </c>
      <c r="O268" s="10" t="s">
        <v>214</v>
      </c>
      <c r="P268" s="22">
        <v>0</v>
      </c>
      <c r="Q268" s="22"/>
    </row>
    <row r="269" spans="4:17" outlineLevel="1" x14ac:dyDescent="0.2">
      <c r="D269" s="4" t="s">
        <v>293</v>
      </c>
      <c r="E269" s="5" t="s">
        <v>212</v>
      </c>
      <c r="F269" s="25">
        <v>2.893815635939323E-5</v>
      </c>
      <c r="G269" s="28"/>
      <c r="H269" s="10" t="s">
        <v>182</v>
      </c>
      <c r="I269" s="10" t="s">
        <v>191</v>
      </c>
      <c r="J269" s="11" t="s">
        <v>125</v>
      </c>
      <c r="K269" s="93" t="s">
        <v>13</v>
      </c>
      <c r="L269" s="93" t="s">
        <v>12</v>
      </c>
      <c r="M269" s="93" t="s">
        <v>13</v>
      </c>
      <c r="N269" s="93" t="s">
        <v>13</v>
      </c>
      <c r="O269" s="10" t="s">
        <v>214</v>
      </c>
      <c r="P269" s="22">
        <v>0</v>
      </c>
      <c r="Q269" s="22"/>
    </row>
    <row r="270" spans="4:17" outlineLevel="1" x14ac:dyDescent="0.2">
      <c r="D270" s="4" t="s">
        <v>294</v>
      </c>
      <c r="E270" s="5" t="s">
        <v>212</v>
      </c>
      <c r="F270" s="25">
        <v>3.6546091015169193E-4</v>
      </c>
      <c r="G270" s="28"/>
      <c r="H270" s="10" t="s">
        <v>139</v>
      </c>
      <c r="I270" s="10" t="s">
        <v>186</v>
      </c>
      <c r="J270" s="11" t="s">
        <v>44</v>
      </c>
      <c r="K270" s="93" t="s">
        <v>14</v>
      </c>
      <c r="L270" s="93" t="s">
        <v>13</v>
      </c>
      <c r="M270" s="93" t="s">
        <v>14</v>
      </c>
      <c r="N270" s="93" t="s">
        <v>14</v>
      </c>
      <c r="O270" s="10" t="s">
        <v>214</v>
      </c>
      <c r="P270" s="22">
        <v>0</v>
      </c>
      <c r="Q270" s="22"/>
    </row>
    <row r="271" spans="4:17" outlineLevel="1" x14ac:dyDescent="0.2">
      <c r="D271" s="4" t="s">
        <v>295</v>
      </c>
      <c r="E271" s="5" t="s">
        <v>212</v>
      </c>
      <c r="F271" s="25">
        <v>1.1150525087514586E-3</v>
      </c>
      <c r="G271" s="28"/>
      <c r="H271" s="10" t="s">
        <v>145</v>
      </c>
      <c r="I271" s="10" t="s">
        <v>189</v>
      </c>
      <c r="J271" s="11" t="s">
        <v>35</v>
      </c>
      <c r="K271" s="93">
        <v>2.02</v>
      </c>
      <c r="L271" s="93">
        <v>2.42</v>
      </c>
      <c r="M271" s="93">
        <v>2.0249999999999999</v>
      </c>
      <c r="N271" s="93">
        <v>2.0379999999999998</v>
      </c>
      <c r="O271" s="10" t="s">
        <v>214</v>
      </c>
      <c r="P271" s="22">
        <v>0</v>
      </c>
      <c r="Q271" s="22"/>
    </row>
    <row r="272" spans="4:17" outlineLevel="1" x14ac:dyDescent="0.2">
      <c r="D272" s="4" t="s">
        <v>296</v>
      </c>
      <c r="E272" s="5" t="s">
        <v>212</v>
      </c>
      <c r="F272" s="25">
        <v>5.5309218203033843E-5</v>
      </c>
      <c r="G272" s="28"/>
      <c r="H272" s="10" t="s">
        <v>185</v>
      </c>
      <c r="I272" s="10" t="s">
        <v>191</v>
      </c>
      <c r="J272" s="11" t="s">
        <v>132</v>
      </c>
      <c r="K272" s="93" t="s">
        <v>13</v>
      </c>
      <c r="L272" s="93" t="s">
        <v>12</v>
      </c>
      <c r="M272" s="93" t="s">
        <v>12</v>
      </c>
      <c r="N272" s="93" t="s">
        <v>13</v>
      </c>
      <c r="O272" s="10" t="s">
        <v>214</v>
      </c>
      <c r="P272" s="22">
        <v>0</v>
      </c>
      <c r="Q272" s="22"/>
    </row>
    <row r="273" spans="2:17" outlineLevel="1" x14ac:dyDescent="0.2"/>
    <row r="274" spans="2:17" outlineLevel="1" x14ac:dyDescent="0.2">
      <c r="D274" s="12" t="s">
        <v>216</v>
      </c>
    </row>
    <row r="275" spans="2:17" ht="25.5" outlineLevel="1" x14ac:dyDescent="0.2">
      <c r="D275" s="4" t="s">
        <v>301</v>
      </c>
      <c r="E275" s="5"/>
      <c r="F275" s="25">
        <v>1.1156826137689599E-2</v>
      </c>
      <c r="G275" s="25"/>
      <c r="H275" s="6"/>
      <c r="I275" s="6"/>
      <c r="J275" s="6"/>
      <c r="K275" s="88"/>
      <c r="L275" s="88"/>
      <c r="M275" s="88"/>
      <c r="N275" s="88"/>
      <c r="O275" s="6"/>
      <c r="P275" s="6"/>
      <c r="Q275" s="6"/>
    </row>
    <row r="276" spans="2:17" outlineLevel="1" x14ac:dyDescent="0.2"/>
    <row r="277" spans="2:17" outlineLevel="1" x14ac:dyDescent="0.2"/>
    <row r="278" spans="2:17" s="51" customFormat="1" x14ac:dyDescent="0.2">
      <c r="D278" s="51" t="s">
        <v>198</v>
      </c>
      <c r="K278" s="90"/>
      <c r="L278" s="90"/>
      <c r="M278" s="90"/>
      <c r="N278" s="90"/>
    </row>
    <row r="279" spans="2:17" ht="13.5" thickBot="1" x14ac:dyDescent="0.25">
      <c r="B279" s="41" t="s">
        <v>581</v>
      </c>
      <c r="C279" s="41" t="s">
        <v>561</v>
      </c>
      <c r="D279" s="44" t="str">
        <f>CONCATENATE(B279," ",C279," ",$D$278)</f>
        <v>Tabel 6.4.2 Indoor wall 4b. Application</v>
      </c>
    </row>
    <row r="280" spans="2:17" ht="13.5" outlineLevel="1" x14ac:dyDescent="0.2">
      <c r="D280" s="142" t="s">
        <v>201</v>
      </c>
      <c r="E280" s="145" t="s">
        <v>202</v>
      </c>
      <c r="F280" s="146" t="s">
        <v>203</v>
      </c>
      <c r="G280" s="147"/>
      <c r="H280" s="147"/>
      <c r="I280" s="148"/>
      <c r="J280" s="145" t="s">
        <v>0</v>
      </c>
      <c r="K280" s="145" t="s">
        <v>204</v>
      </c>
      <c r="L280" s="145"/>
      <c r="M280" s="145"/>
      <c r="N280" s="145"/>
      <c r="O280" s="123" t="s">
        <v>205</v>
      </c>
      <c r="P280" s="132" t="s">
        <v>303</v>
      </c>
      <c r="Q280" s="137" t="s">
        <v>305</v>
      </c>
    </row>
    <row r="281" spans="2:17" outlineLevel="1" x14ac:dyDescent="0.2">
      <c r="D281" s="143"/>
      <c r="E281" s="140"/>
      <c r="F281" s="140" t="s">
        <v>219</v>
      </c>
      <c r="G281" s="131" t="s">
        <v>271</v>
      </c>
      <c r="H281" s="140" t="s">
        <v>206</v>
      </c>
      <c r="I281" s="140" t="s">
        <v>207</v>
      </c>
      <c r="J281" s="140"/>
      <c r="K281" s="149" t="s">
        <v>208</v>
      </c>
      <c r="L281" s="149" t="s">
        <v>209</v>
      </c>
      <c r="M281" s="149" t="s">
        <v>29</v>
      </c>
      <c r="N281" s="149" t="s">
        <v>210</v>
      </c>
      <c r="O281" s="124"/>
      <c r="P281" s="133"/>
      <c r="Q281" s="138"/>
    </row>
    <row r="282" spans="2:17" ht="13.5" outlineLevel="1" thickBot="1" x14ac:dyDescent="0.25">
      <c r="D282" s="144"/>
      <c r="E282" s="141"/>
      <c r="F282" s="141"/>
      <c r="G282" s="116"/>
      <c r="H282" s="141"/>
      <c r="I282" s="141"/>
      <c r="J282" s="141"/>
      <c r="K282" s="150"/>
      <c r="L282" s="150"/>
      <c r="M282" s="150"/>
      <c r="N282" s="150"/>
      <c r="O282" s="125"/>
      <c r="P282" s="134"/>
      <c r="Q282" s="139"/>
    </row>
    <row r="283" spans="2:17" outlineLevel="1" x14ac:dyDescent="0.2">
      <c r="D283" s="12" t="s">
        <v>308</v>
      </c>
    </row>
    <row r="284" spans="2:17" outlineLevel="1" x14ac:dyDescent="0.2">
      <c r="B284" s="43"/>
      <c r="D284" s="4" t="s">
        <v>600</v>
      </c>
      <c r="E284" s="25" t="s">
        <v>325</v>
      </c>
      <c r="F284" s="26">
        <v>9.5</v>
      </c>
      <c r="G284" s="173" t="s">
        <v>254</v>
      </c>
      <c r="H284" s="173"/>
      <c r="I284" s="173"/>
      <c r="J284" s="7"/>
      <c r="K284" s="88"/>
      <c r="L284" s="88"/>
      <c r="M284" s="88"/>
      <c r="N284" s="88"/>
      <c r="O284" s="6"/>
      <c r="P284" s="21"/>
      <c r="Q284" s="21"/>
    </row>
    <row r="285" spans="2:17" outlineLevel="1" x14ac:dyDescent="0.2">
      <c r="B285" s="43"/>
      <c r="D285" s="4" t="s">
        <v>312</v>
      </c>
      <c r="E285" s="25"/>
      <c r="F285" s="25">
        <v>0.89</v>
      </c>
      <c r="G285" s="173" t="s">
        <v>338</v>
      </c>
      <c r="H285" s="173"/>
      <c r="I285" s="173"/>
      <c r="J285" s="7"/>
      <c r="K285" s="88"/>
      <c r="L285" s="88"/>
      <c r="M285" s="88"/>
      <c r="N285" s="88"/>
      <c r="O285" s="6"/>
      <c r="P285" s="21"/>
      <c r="Q285" s="21"/>
    </row>
    <row r="286" spans="2:17" outlineLevel="1" x14ac:dyDescent="0.2">
      <c r="B286" s="43"/>
      <c r="D286" s="4" t="s">
        <v>601</v>
      </c>
      <c r="E286" s="25" t="s">
        <v>324</v>
      </c>
      <c r="F286" s="26">
        <v>1.43</v>
      </c>
      <c r="G286" s="173" t="s">
        <v>250</v>
      </c>
      <c r="H286" s="173"/>
      <c r="I286" s="173"/>
      <c r="J286" s="7"/>
      <c r="K286" s="88"/>
      <c r="L286" s="88"/>
      <c r="M286" s="88"/>
      <c r="N286" s="88"/>
      <c r="O286" s="6"/>
      <c r="P286" s="21"/>
      <c r="Q286" s="21"/>
    </row>
    <row r="287" spans="2:17" ht="25.5" outlineLevel="1" x14ac:dyDescent="0.2">
      <c r="B287" s="43"/>
      <c r="D287" s="4" t="s">
        <v>602</v>
      </c>
      <c r="E287" s="25"/>
      <c r="F287" s="26">
        <v>8.33</v>
      </c>
      <c r="G287" s="173" t="s">
        <v>255</v>
      </c>
      <c r="H287" s="173"/>
      <c r="I287" s="173"/>
      <c r="J287" s="7"/>
      <c r="K287" s="88"/>
      <c r="L287" s="88"/>
      <c r="M287" s="88"/>
      <c r="N287" s="88"/>
      <c r="O287" s="6"/>
      <c r="P287" s="21"/>
      <c r="Q287" s="21"/>
    </row>
    <row r="288" spans="2:17" outlineLevel="1" x14ac:dyDescent="0.2">
      <c r="B288" s="43"/>
      <c r="D288" s="4" t="s">
        <v>317</v>
      </c>
      <c r="E288" s="25" t="s">
        <v>212</v>
      </c>
      <c r="F288" s="25">
        <f>1/F284/F285*F286*F287</f>
        <v>1.4088586635127143</v>
      </c>
      <c r="G288" s="172" t="s">
        <v>315</v>
      </c>
      <c r="H288" s="172"/>
      <c r="I288" s="172"/>
      <c r="J288" s="7"/>
      <c r="K288" s="88"/>
      <c r="L288" s="88"/>
      <c r="M288" s="88"/>
      <c r="N288" s="88"/>
      <c r="O288" s="6"/>
      <c r="P288" s="21"/>
      <c r="Q288" s="21"/>
    </row>
    <row r="289" spans="2:17" outlineLevel="1" x14ac:dyDescent="0.2">
      <c r="B289" s="43"/>
      <c r="D289" s="36" t="s">
        <v>356</v>
      </c>
      <c r="E289" s="25" t="s">
        <v>212</v>
      </c>
      <c r="F289" s="25">
        <f>F288*6.55%</f>
        <v>9.228024246008279E-2</v>
      </c>
      <c r="G289" s="172" t="s">
        <v>316</v>
      </c>
      <c r="H289" s="172"/>
      <c r="I289" s="172"/>
      <c r="J289" s="7"/>
      <c r="K289" s="88"/>
      <c r="L289" s="88"/>
      <c r="M289" s="88"/>
      <c r="N289" s="88"/>
      <c r="O289" s="6"/>
      <c r="P289" s="21"/>
      <c r="Q289" s="21"/>
    </row>
    <row r="290" spans="2:17" outlineLevel="1" x14ac:dyDescent="0.2">
      <c r="B290" s="43"/>
      <c r="D290" s="4" t="s">
        <v>320</v>
      </c>
      <c r="E290" s="25" t="s">
        <v>326</v>
      </c>
      <c r="F290" s="25">
        <v>1.115E-2</v>
      </c>
      <c r="G290" s="173" t="s">
        <v>338</v>
      </c>
      <c r="H290" s="173"/>
      <c r="I290" s="173"/>
      <c r="J290" s="7"/>
      <c r="K290" s="88"/>
      <c r="L290" s="88"/>
      <c r="M290" s="88"/>
      <c r="N290" s="88"/>
      <c r="O290" s="6"/>
      <c r="P290" s="21"/>
      <c r="Q290" s="21"/>
    </row>
    <row r="291" spans="2:17" outlineLevel="1" x14ac:dyDescent="0.2">
      <c r="B291" s="43"/>
      <c r="D291" s="4" t="s">
        <v>318</v>
      </c>
      <c r="E291" s="25"/>
      <c r="F291" s="25">
        <f>F287*F290</f>
        <v>9.2879500000000004E-2</v>
      </c>
      <c r="G291" s="172" t="s">
        <v>321</v>
      </c>
      <c r="H291" s="172"/>
      <c r="I291" s="172"/>
      <c r="J291" s="7"/>
      <c r="K291" s="88"/>
      <c r="L291" s="88"/>
      <c r="M291" s="88"/>
      <c r="N291" s="88"/>
      <c r="O291" s="6"/>
      <c r="P291" s="21"/>
      <c r="Q291" s="21"/>
    </row>
    <row r="292" spans="2:17" outlineLevel="1" x14ac:dyDescent="0.2">
      <c r="B292" s="43"/>
      <c r="D292" s="4" t="s">
        <v>323</v>
      </c>
      <c r="E292" s="25" t="s">
        <v>326</v>
      </c>
      <c r="F292" s="25">
        <f>31.45/85.7</f>
        <v>0.36697782963827302</v>
      </c>
      <c r="G292" s="173" t="s">
        <v>338</v>
      </c>
      <c r="H292" s="173"/>
      <c r="I292" s="173"/>
      <c r="J292" s="7"/>
      <c r="K292" s="88"/>
      <c r="L292" s="88"/>
      <c r="M292" s="88"/>
      <c r="N292" s="88"/>
      <c r="O292" s="6"/>
      <c r="P292" s="21"/>
      <c r="Q292" s="21"/>
    </row>
    <row r="293" spans="2:17" outlineLevel="1" x14ac:dyDescent="0.2">
      <c r="B293" s="43"/>
      <c r="D293" s="4" t="s">
        <v>330</v>
      </c>
      <c r="E293" s="25" t="s">
        <v>327</v>
      </c>
      <c r="F293" s="25">
        <v>2.7970045634043927E-2</v>
      </c>
      <c r="G293" s="173" t="s">
        <v>338</v>
      </c>
      <c r="H293" s="173"/>
      <c r="I293" s="173"/>
      <c r="J293" s="7"/>
      <c r="K293" s="88"/>
      <c r="L293" s="88"/>
      <c r="M293" s="88"/>
      <c r="N293" s="88"/>
      <c r="O293" s="6"/>
      <c r="P293" s="21"/>
      <c r="Q293" s="21"/>
    </row>
    <row r="294" spans="2:17" outlineLevel="1" x14ac:dyDescent="0.2">
      <c r="B294" s="43"/>
      <c r="D294" s="4" t="s">
        <v>331</v>
      </c>
      <c r="E294" s="25" t="s">
        <v>212</v>
      </c>
      <c r="F294" s="25">
        <f>F292*F287</f>
        <v>3.0569253208868141</v>
      </c>
      <c r="G294" s="172" t="s">
        <v>328</v>
      </c>
      <c r="H294" s="172"/>
      <c r="I294" s="172"/>
      <c r="J294" s="7"/>
      <c r="K294" s="88"/>
      <c r="L294" s="88"/>
      <c r="M294" s="88"/>
      <c r="N294" s="88"/>
      <c r="O294" s="6"/>
      <c r="P294" s="21"/>
      <c r="Q294" s="21"/>
    </row>
    <row r="295" spans="2:17" outlineLevel="1" x14ac:dyDescent="0.2">
      <c r="D295" s="4" t="s">
        <v>332</v>
      </c>
      <c r="E295" s="25" t="s">
        <v>247</v>
      </c>
      <c r="F295" s="25">
        <f>F293*F287</f>
        <v>0.23299048013158591</v>
      </c>
      <c r="G295" s="172" t="s">
        <v>329</v>
      </c>
      <c r="H295" s="172"/>
      <c r="I295" s="172"/>
      <c r="J295" s="7"/>
      <c r="K295" s="88"/>
      <c r="L295" s="88"/>
      <c r="M295" s="88"/>
      <c r="N295" s="88"/>
      <c r="O295" s="6"/>
      <c r="P295" s="21"/>
      <c r="Q295" s="21"/>
    </row>
    <row r="296" spans="2:17" outlineLevel="1" x14ac:dyDescent="0.2">
      <c r="D296" s="4" t="s">
        <v>322</v>
      </c>
      <c r="E296" s="25" t="s">
        <v>335</v>
      </c>
      <c r="F296" s="25">
        <f>60/85.7</f>
        <v>0.7001166861143524</v>
      </c>
      <c r="G296" s="173" t="s">
        <v>338</v>
      </c>
      <c r="H296" s="173"/>
      <c r="I296" s="173"/>
      <c r="J296" s="7"/>
      <c r="K296" s="88"/>
      <c r="L296" s="88"/>
      <c r="M296" s="88"/>
      <c r="N296" s="88"/>
      <c r="O296" s="6"/>
      <c r="P296" s="21"/>
      <c r="Q296" s="21"/>
    </row>
    <row r="297" spans="2:17" outlineLevel="1" x14ac:dyDescent="0.2">
      <c r="D297" s="4" t="s">
        <v>333</v>
      </c>
      <c r="E297" s="25" t="s">
        <v>218</v>
      </c>
      <c r="F297" s="25">
        <f>F287*F296</f>
        <v>5.8319719953325553</v>
      </c>
      <c r="G297" s="172" t="s">
        <v>334</v>
      </c>
      <c r="H297" s="172"/>
      <c r="I297" s="172"/>
      <c r="J297" s="7"/>
      <c r="K297" s="88"/>
      <c r="L297" s="88"/>
      <c r="M297" s="88"/>
      <c r="N297" s="88"/>
      <c r="O297" s="6"/>
      <c r="P297" s="21"/>
      <c r="Q297" s="21"/>
    </row>
    <row r="298" spans="2:17" outlineLevel="1" x14ac:dyDescent="0.2">
      <c r="D298" s="4" t="s">
        <v>603</v>
      </c>
      <c r="E298" s="25" t="s">
        <v>339</v>
      </c>
      <c r="F298" s="26">
        <v>0.57850000000000001</v>
      </c>
      <c r="G298" s="173" t="s">
        <v>253</v>
      </c>
      <c r="H298" s="173"/>
      <c r="I298" s="173"/>
      <c r="J298" s="7"/>
      <c r="K298" s="88"/>
      <c r="L298" s="88"/>
      <c r="M298" s="88"/>
      <c r="N298" s="88"/>
      <c r="O298" s="6"/>
      <c r="P298" s="21"/>
      <c r="Q298" s="21"/>
    </row>
    <row r="299" spans="2:17" outlineLevel="1" x14ac:dyDescent="0.2">
      <c r="D299" s="4" t="s">
        <v>604</v>
      </c>
      <c r="E299" s="25" t="s">
        <v>324</v>
      </c>
      <c r="F299" s="26">
        <f>5.184/1000</f>
        <v>5.1840000000000002E-3</v>
      </c>
      <c r="G299" s="173" t="s">
        <v>252</v>
      </c>
      <c r="H299" s="173"/>
      <c r="I299" s="173"/>
      <c r="J299" s="7"/>
      <c r="K299" s="88"/>
      <c r="L299" s="88"/>
      <c r="M299" s="88"/>
      <c r="N299" s="88"/>
      <c r="O299" s="6"/>
      <c r="P299" s="21"/>
      <c r="Q299" s="21"/>
    </row>
    <row r="300" spans="2:17" outlineLevel="1" x14ac:dyDescent="0.2">
      <c r="D300" s="4" t="s">
        <v>344</v>
      </c>
      <c r="E300" s="25"/>
      <c r="F300" s="25">
        <v>0.12</v>
      </c>
      <c r="G300" s="173" t="s">
        <v>338</v>
      </c>
      <c r="H300" s="173"/>
      <c r="I300" s="173"/>
      <c r="J300" s="7"/>
      <c r="K300" s="88"/>
      <c r="L300" s="88"/>
      <c r="M300" s="88"/>
      <c r="N300" s="88"/>
      <c r="O300" s="6"/>
      <c r="P300" s="21"/>
      <c r="Q300" s="21"/>
    </row>
    <row r="301" spans="2:17" ht="14.45" customHeight="1" outlineLevel="1" x14ac:dyDescent="0.2">
      <c r="D301" s="4" t="s">
        <v>345</v>
      </c>
      <c r="E301" s="25"/>
      <c r="F301" s="25">
        <v>0.88</v>
      </c>
      <c r="G301" s="173" t="s">
        <v>338</v>
      </c>
      <c r="H301" s="173"/>
      <c r="I301" s="173"/>
      <c r="J301" s="7"/>
      <c r="K301" s="88"/>
      <c r="L301" s="88"/>
      <c r="M301" s="88"/>
      <c r="N301" s="88"/>
      <c r="O301" s="6"/>
      <c r="P301" s="21"/>
      <c r="Q301" s="21"/>
    </row>
    <row r="302" spans="2:17" ht="23.1" customHeight="1" outlineLevel="1" x14ac:dyDescent="0.2">
      <c r="D302" s="4" t="s">
        <v>346</v>
      </c>
      <c r="E302" s="5" t="s">
        <v>212</v>
      </c>
      <c r="F302" s="25">
        <f>F291*F301+F289+(1-F285)*F288</f>
        <v>0.32898865544648137</v>
      </c>
      <c r="G302" s="175" t="s">
        <v>373</v>
      </c>
      <c r="H302" s="176"/>
      <c r="I302" s="177"/>
      <c r="J302" s="7"/>
      <c r="K302" s="88"/>
      <c r="L302" s="88"/>
      <c r="M302" s="88"/>
      <c r="N302" s="88"/>
      <c r="O302" s="6"/>
      <c r="P302" s="21"/>
      <c r="Q302" s="21"/>
    </row>
    <row r="303" spans="2:17" outlineLevel="1" x14ac:dyDescent="0.2">
      <c r="D303" s="4" t="s">
        <v>347</v>
      </c>
      <c r="E303" s="5" t="s">
        <v>212</v>
      </c>
      <c r="F303" s="50">
        <f>F300*F291+F294</f>
        <v>3.0680708608868139</v>
      </c>
      <c r="G303" s="175" t="s">
        <v>350</v>
      </c>
      <c r="H303" s="176"/>
      <c r="I303" s="177"/>
      <c r="J303" s="7"/>
      <c r="K303" s="88"/>
      <c r="L303" s="88"/>
      <c r="M303" s="88"/>
      <c r="N303" s="88"/>
      <c r="O303" s="6"/>
      <c r="P303" s="21"/>
      <c r="Q303" s="21"/>
    </row>
    <row r="304" spans="2:17" outlineLevel="1" x14ac:dyDescent="0.2">
      <c r="D304" s="4" t="s">
        <v>352</v>
      </c>
      <c r="E304" s="5" t="s">
        <v>212</v>
      </c>
      <c r="F304" s="25">
        <f>F299/F286*F285*F308</f>
        <v>4.5455494736842111E-3</v>
      </c>
      <c r="G304" s="175" t="s">
        <v>341</v>
      </c>
      <c r="H304" s="176"/>
      <c r="I304" s="177"/>
      <c r="J304" s="7"/>
      <c r="K304" s="88"/>
      <c r="L304" s="88"/>
      <c r="M304" s="88"/>
      <c r="N304" s="88"/>
      <c r="O304" s="6"/>
      <c r="P304" s="21"/>
      <c r="Q304" s="21"/>
    </row>
    <row r="305" spans="4:17" outlineLevel="1" x14ac:dyDescent="0.2">
      <c r="D305" s="4" t="s">
        <v>351</v>
      </c>
      <c r="E305" s="5" t="s">
        <v>212</v>
      </c>
      <c r="F305" s="25">
        <f>(1-F299/F286 -F298)*F285*F288</f>
        <v>0.52396664526315784</v>
      </c>
      <c r="G305" s="175" t="s">
        <v>342</v>
      </c>
      <c r="H305" s="176"/>
      <c r="I305" s="177"/>
      <c r="J305" s="7"/>
      <c r="K305" s="88"/>
      <c r="L305" s="88"/>
      <c r="M305" s="88"/>
      <c r="N305" s="88"/>
      <c r="O305" s="6"/>
      <c r="P305" s="21"/>
      <c r="Q305" s="21"/>
    </row>
    <row r="306" spans="4:17" outlineLevel="1" x14ac:dyDescent="0.2">
      <c r="D306" s="4" t="s">
        <v>355</v>
      </c>
      <c r="E306" s="5" t="s">
        <v>212</v>
      </c>
      <c r="F306" s="25">
        <f>F308*F285*F298</f>
        <v>0.72537201578947363</v>
      </c>
      <c r="G306" s="175" t="s">
        <v>340</v>
      </c>
      <c r="H306" s="176"/>
      <c r="I306" s="177"/>
      <c r="J306" s="7"/>
      <c r="K306" s="88"/>
      <c r="L306" s="88"/>
      <c r="M306" s="88"/>
      <c r="N306" s="88"/>
      <c r="O306" s="6"/>
      <c r="P306" s="21"/>
      <c r="Q306" s="21"/>
    </row>
    <row r="307" spans="4:17" outlineLevel="1" x14ac:dyDescent="0.2">
      <c r="D307" s="12" t="s">
        <v>227</v>
      </c>
      <c r="J307" s="49"/>
    </row>
    <row r="308" spans="4:17" outlineLevel="1" x14ac:dyDescent="0.2">
      <c r="D308" s="4" t="s">
        <v>274</v>
      </c>
      <c r="E308" s="5" t="s">
        <v>212</v>
      </c>
      <c r="F308" s="25">
        <f>F288</f>
        <v>1.4088586635127143</v>
      </c>
      <c r="G308" s="4" t="s">
        <v>317</v>
      </c>
      <c r="H308" s="6"/>
      <c r="I308" s="6"/>
      <c r="J308" s="7"/>
      <c r="K308" s="88"/>
      <c r="L308" s="88"/>
      <c r="M308" s="88"/>
      <c r="N308" s="88"/>
      <c r="O308" s="6"/>
      <c r="P308" s="21"/>
      <c r="Q308" s="21"/>
    </row>
    <row r="309" spans="4:17" outlineLevel="1" x14ac:dyDescent="0.2">
      <c r="D309" s="4" t="s">
        <v>309</v>
      </c>
      <c r="E309" s="5" t="s">
        <v>212</v>
      </c>
      <c r="F309" s="25">
        <f>F289</f>
        <v>9.228024246008279E-2</v>
      </c>
      <c r="G309" s="36" t="s">
        <v>319</v>
      </c>
      <c r="H309" s="6"/>
      <c r="I309" s="6"/>
      <c r="J309" s="7"/>
      <c r="K309" s="88"/>
      <c r="L309" s="88"/>
      <c r="M309" s="88"/>
      <c r="N309" s="88"/>
      <c r="O309" s="6"/>
      <c r="P309" s="21"/>
      <c r="Q309" s="21"/>
    </row>
    <row r="310" spans="4:17" ht="25.5" outlineLevel="1" x14ac:dyDescent="0.2">
      <c r="D310" s="4" t="s">
        <v>306</v>
      </c>
      <c r="E310" s="5" t="s">
        <v>212</v>
      </c>
      <c r="F310" s="25">
        <f>F291</f>
        <v>9.2879500000000004E-2</v>
      </c>
      <c r="G310" s="175" t="s">
        <v>318</v>
      </c>
      <c r="H310" s="177"/>
      <c r="I310" s="6"/>
      <c r="J310" s="7"/>
      <c r="K310" s="88"/>
      <c r="L310" s="88"/>
      <c r="M310" s="88"/>
      <c r="N310" s="88"/>
      <c r="O310" s="6"/>
      <c r="P310" s="21"/>
      <c r="Q310" s="21"/>
    </row>
    <row r="311" spans="4:17" outlineLevel="1" x14ac:dyDescent="0.2">
      <c r="D311" s="4" t="s">
        <v>307</v>
      </c>
      <c r="E311" s="5" t="s">
        <v>212</v>
      </c>
      <c r="F311" s="25">
        <f>F294</f>
        <v>3.0569253208868141</v>
      </c>
      <c r="G311" s="4" t="s">
        <v>336</v>
      </c>
      <c r="H311" s="6" t="s">
        <v>145</v>
      </c>
      <c r="I311" s="6" t="s">
        <v>189</v>
      </c>
      <c r="J311" s="7" t="s">
        <v>35</v>
      </c>
      <c r="K311" s="88">
        <v>2.02</v>
      </c>
      <c r="L311" s="88">
        <v>2.42</v>
      </c>
      <c r="M311" s="88">
        <v>2.0249999999999999</v>
      </c>
      <c r="N311" s="88">
        <v>2.0379999999999998</v>
      </c>
      <c r="O311" s="6" t="s">
        <v>214</v>
      </c>
      <c r="P311" s="21"/>
      <c r="Q311" s="21" t="s">
        <v>304</v>
      </c>
    </row>
    <row r="312" spans="4:17" outlineLevel="1" x14ac:dyDescent="0.2">
      <c r="D312" s="36" t="s">
        <v>310</v>
      </c>
      <c r="E312" s="5" t="s">
        <v>247</v>
      </c>
      <c r="F312" s="25">
        <f>F295</f>
        <v>0.23299048013158591</v>
      </c>
      <c r="G312" s="4" t="s">
        <v>337</v>
      </c>
      <c r="H312" s="6" t="s">
        <v>149</v>
      </c>
      <c r="I312" s="6" t="s">
        <v>186</v>
      </c>
      <c r="J312" s="7" t="s">
        <v>64</v>
      </c>
      <c r="K312" s="88" t="s">
        <v>13</v>
      </c>
      <c r="L312" s="88" t="s">
        <v>12</v>
      </c>
      <c r="M312" s="88" t="s">
        <v>12</v>
      </c>
      <c r="N312" s="88" t="s">
        <v>12</v>
      </c>
      <c r="O312" s="6" t="s">
        <v>214</v>
      </c>
      <c r="P312" s="21"/>
      <c r="Q312" s="21"/>
    </row>
    <row r="313" spans="4:17" ht="25.5" outlineLevel="1" x14ac:dyDescent="0.2">
      <c r="D313" s="4" t="s">
        <v>311</v>
      </c>
      <c r="E313" s="5" t="s">
        <v>212</v>
      </c>
      <c r="F313" s="25">
        <f>F297</f>
        <v>5.8319719953325553</v>
      </c>
      <c r="G313" s="4" t="s">
        <v>333</v>
      </c>
      <c r="H313" s="6" t="s">
        <v>144</v>
      </c>
      <c r="I313" s="6" t="s">
        <v>186</v>
      </c>
      <c r="J313" s="7" t="s">
        <v>33</v>
      </c>
      <c r="K313" s="88" t="s">
        <v>14</v>
      </c>
      <c r="L313" s="88" t="s">
        <v>12</v>
      </c>
      <c r="M313" s="88" t="s">
        <v>14</v>
      </c>
      <c r="N313" s="88" t="s">
        <v>14</v>
      </c>
      <c r="O313" s="6" t="s">
        <v>559</v>
      </c>
      <c r="P313" s="21"/>
      <c r="Q313" s="21"/>
    </row>
    <row r="314" spans="4:17" outlineLevel="1" x14ac:dyDescent="0.2"/>
    <row r="315" spans="4:17" outlineLevel="1" x14ac:dyDescent="0.2">
      <c r="D315" s="12" t="s">
        <v>216</v>
      </c>
      <c r="F315" s="47"/>
      <c r="G315" s="47"/>
    </row>
    <row r="316" spans="4:17" outlineLevel="1" x14ac:dyDescent="0.2">
      <c r="D316" s="4" t="s">
        <v>349</v>
      </c>
      <c r="E316" s="25" t="s">
        <v>212</v>
      </c>
      <c r="F316" s="25">
        <f>F306</f>
        <v>0.72537201578947363</v>
      </c>
      <c r="G316" s="38" t="s">
        <v>355</v>
      </c>
      <c r="H316" s="6"/>
      <c r="I316" s="6"/>
      <c r="J316" s="6"/>
      <c r="K316" s="88"/>
      <c r="L316" s="88"/>
      <c r="M316" s="88"/>
      <c r="N316" s="88"/>
      <c r="O316" s="6"/>
      <c r="P316" s="21"/>
      <c r="Q316" s="21"/>
    </row>
    <row r="317" spans="4:17" ht="25.5" outlineLevel="1" x14ac:dyDescent="0.2">
      <c r="D317" s="4" t="s">
        <v>348</v>
      </c>
      <c r="E317" s="25" t="s">
        <v>212</v>
      </c>
      <c r="F317" s="25">
        <f>F302</f>
        <v>0.32898865544648137</v>
      </c>
      <c r="G317" s="4" t="s">
        <v>346</v>
      </c>
      <c r="H317" s="6"/>
      <c r="I317" s="6"/>
      <c r="J317" s="6"/>
      <c r="K317" s="88"/>
      <c r="L317" s="88"/>
      <c r="M317" s="88"/>
      <c r="N317" s="88"/>
      <c r="O317" s="6"/>
      <c r="P317" s="22"/>
      <c r="Q317" s="22"/>
    </row>
    <row r="318" spans="4:17" outlineLevel="1" x14ac:dyDescent="0.2">
      <c r="D318" s="4" t="s">
        <v>249</v>
      </c>
      <c r="E318" s="25" t="s">
        <v>212</v>
      </c>
      <c r="F318" s="25">
        <f>F303</f>
        <v>3.0680708608868139</v>
      </c>
      <c r="G318" s="41" t="s">
        <v>347</v>
      </c>
      <c r="H318" s="6" t="s">
        <v>164</v>
      </c>
      <c r="I318" s="6" t="s">
        <v>186</v>
      </c>
      <c r="J318" s="7" t="s">
        <v>110</v>
      </c>
      <c r="K318" s="88" t="s">
        <v>13</v>
      </c>
      <c r="L318" s="88" t="s">
        <v>13</v>
      </c>
      <c r="M318" s="88" t="s">
        <v>13</v>
      </c>
      <c r="N318" s="88" t="s">
        <v>13</v>
      </c>
      <c r="O318" s="6" t="s">
        <v>214</v>
      </c>
      <c r="P318" s="22"/>
      <c r="Q318" s="22"/>
    </row>
    <row r="319" spans="4:17" outlineLevel="1" x14ac:dyDescent="0.2">
      <c r="H319" s="20"/>
      <c r="I319" s="20"/>
      <c r="J319" s="20"/>
      <c r="K319" s="94"/>
      <c r="L319" s="94"/>
      <c r="M319" s="94"/>
      <c r="N319" s="94"/>
      <c r="O319" s="20"/>
      <c r="P319" s="39"/>
      <c r="Q319" s="39"/>
    </row>
    <row r="320" spans="4:17" outlineLevel="1" x14ac:dyDescent="0.2">
      <c r="D320" s="12" t="s">
        <v>216</v>
      </c>
      <c r="E320" s="174" t="s">
        <v>343</v>
      </c>
      <c r="F320" s="174"/>
    </row>
    <row r="321" spans="2:17" ht="25.5" outlineLevel="1" x14ac:dyDescent="0.2">
      <c r="D321" s="4" t="s">
        <v>353</v>
      </c>
      <c r="E321" s="5" t="s">
        <v>212</v>
      </c>
      <c r="F321" s="25">
        <f>F304</f>
        <v>4.5455494736842111E-3</v>
      </c>
      <c r="G321" s="29" t="s">
        <v>352</v>
      </c>
      <c r="H321" s="6"/>
      <c r="I321" s="6"/>
      <c r="J321" s="5"/>
      <c r="K321" s="16"/>
      <c r="L321" s="16"/>
      <c r="M321" s="16"/>
      <c r="N321" s="16"/>
      <c r="O321" s="5"/>
      <c r="P321" s="5"/>
      <c r="Q321" s="5"/>
    </row>
    <row r="322" spans="2:17" ht="25.5" outlineLevel="1" x14ac:dyDescent="0.2">
      <c r="D322" s="4" t="s">
        <v>354</v>
      </c>
      <c r="E322" s="5" t="s">
        <v>212</v>
      </c>
      <c r="F322" s="25">
        <f>F305</f>
        <v>0.52396664526315784</v>
      </c>
      <c r="G322" s="6" t="s">
        <v>351</v>
      </c>
      <c r="H322" s="6"/>
      <c r="I322" s="6"/>
      <c r="J322" s="5"/>
      <c r="K322" s="16"/>
      <c r="L322" s="16"/>
      <c r="M322" s="16"/>
      <c r="N322" s="16"/>
      <c r="O322" s="5"/>
      <c r="P322" s="5"/>
      <c r="Q322" s="5"/>
    </row>
    <row r="323" spans="2:17" outlineLevel="1" x14ac:dyDescent="0.2"/>
    <row r="324" spans="2:17" outlineLevel="1" x14ac:dyDescent="0.2"/>
    <row r="325" spans="2:17" ht="13.5" thickBot="1" x14ac:dyDescent="0.25">
      <c r="B325" s="41" t="s">
        <v>582</v>
      </c>
      <c r="C325" s="43" t="s">
        <v>357</v>
      </c>
      <c r="D325" s="44" t="str">
        <f>CONCATENATE(B325," ",C325," ",$D$278)</f>
        <v>Tabel 6.4.3 Indoor Wood 4b. Application</v>
      </c>
    </row>
    <row r="326" spans="2:17" ht="13.5" outlineLevel="1" x14ac:dyDescent="0.2">
      <c r="D326" s="142" t="s">
        <v>599</v>
      </c>
      <c r="E326" s="145" t="s">
        <v>202</v>
      </c>
      <c r="F326" s="146" t="s">
        <v>203</v>
      </c>
      <c r="G326" s="147"/>
      <c r="H326" s="147"/>
      <c r="I326" s="148"/>
      <c r="J326" s="145" t="s">
        <v>0</v>
      </c>
      <c r="K326" s="145" t="s">
        <v>204</v>
      </c>
      <c r="L326" s="145"/>
      <c r="M326" s="145"/>
      <c r="N326" s="145"/>
      <c r="O326" s="123" t="s">
        <v>205</v>
      </c>
      <c r="P326" s="132" t="s">
        <v>303</v>
      </c>
      <c r="Q326" s="137" t="s">
        <v>305</v>
      </c>
    </row>
    <row r="327" spans="2:17" outlineLevel="1" x14ac:dyDescent="0.2">
      <c r="D327" s="143"/>
      <c r="E327" s="140"/>
      <c r="F327" s="140" t="s">
        <v>219</v>
      </c>
      <c r="G327" s="131" t="s">
        <v>271</v>
      </c>
      <c r="H327" s="140" t="s">
        <v>206</v>
      </c>
      <c r="I327" s="140" t="s">
        <v>207</v>
      </c>
      <c r="J327" s="140"/>
      <c r="K327" s="149" t="s">
        <v>208</v>
      </c>
      <c r="L327" s="149" t="s">
        <v>209</v>
      </c>
      <c r="M327" s="149" t="s">
        <v>29</v>
      </c>
      <c r="N327" s="149" t="s">
        <v>210</v>
      </c>
      <c r="O327" s="124"/>
      <c r="P327" s="133"/>
      <c r="Q327" s="138"/>
    </row>
    <row r="328" spans="2:17" ht="13.5" outlineLevel="1" thickBot="1" x14ac:dyDescent="0.25">
      <c r="D328" s="144"/>
      <c r="E328" s="141"/>
      <c r="F328" s="141"/>
      <c r="G328" s="116"/>
      <c r="H328" s="141"/>
      <c r="I328" s="141"/>
      <c r="J328" s="141"/>
      <c r="K328" s="150"/>
      <c r="L328" s="150"/>
      <c r="M328" s="150"/>
      <c r="N328" s="150"/>
      <c r="O328" s="125"/>
      <c r="P328" s="134"/>
      <c r="Q328" s="139"/>
    </row>
    <row r="329" spans="2:17" outlineLevel="1" x14ac:dyDescent="0.2">
      <c r="D329" s="12" t="s">
        <v>308</v>
      </c>
    </row>
    <row r="330" spans="2:17" outlineLevel="1" x14ac:dyDescent="0.2">
      <c r="D330" s="4" t="s">
        <v>600</v>
      </c>
      <c r="E330" s="25" t="s">
        <v>325</v>
      </c>
      <c r="F330" s="26">
        <v>9.8000000000000007</v>
      </c>
      <c r="G330" s="173" t="s">
        <v>254</v>
      </c>
      <c r="H330" s="173"/>
      <c r="I330" s="173"/>
      <c r="J330" s="7"/>
      <c r="K330" s="88"/>
      <c r="L330" s="88"/>
      <c r="M330" s="88"/>
      <c r="N330" s="88"/>
      <c r="O330" s="6"/>
      <c r="P330" s="21"/>
      <c r="Q330" s="21"/>
    </row>
    <row r="331" spans="2:17" outlineLevel="1" x14ac:dyDescent="0.2">
      <c r="D331" s="4" t="s">
        <v>312</v>
      </c>
      <c r="E331" s="25"/>
      <c r="F331" s="25">
        <v>0.89</v>
      </c>
      <c r="G331" s="173" t="s">
        <v>338</v>
      </c>
      <c r="H331" s="173"/>
      <c r="I331" s="173"/>
      <c r="J331" s="7"/>
      <c r="K331" s="88"/>
      <c r="L331" s="88"/>
      <c r="M331" s="88"/>
      <c r="N331" s="88"/>
      <c r="O331" s="6"/>
      <c r="P331" s="21"/>
      <c r="Q331" s="21"/>
    </row>
    <row r="332" spans="2:17" outlineLevel="1" x14ac:dyDescent="0.2">
      <c r="D332" s="4" t="s">
        <v>601</v>
      </c>
      <c r="E332" s="25" t="s">
        <v>324</v>
      </c>
      <c r="F332" s="26">
        <v>1.21</v>
      </c>
      <c r="G332" s="173" t="s">
        <v>250</v>
      </c>
      <c r="H332" s="173"/>
      <c r="I332" s="173"/>
      <c r="J332" s="7"/>
      <c r="K332" s="88"/>
      <c r="L332" s="88"/>
      <c r="M332" s="88"/>
      <c r="N332" s="88"/>
      <c r="O332" s="6"/>
      <c r="P332" s="21"/>
      <c r="Q332" s="21"/>
    </row>
    <row r="333" spans="2:17" ht="25.5" outlineLevel="1" x14ac:dyDescent="0.2">
      <c r="D333" s="4" t="s">
        <v>602</v>
      </c>
      <c r="E333" s="25"/>
      <c r="F333" s="26">
        <v>5.81</v>
      </c>
      <c r="G333" s="173" t="s">
        <v>255</v>
      </c>
      <c r="H333" s="173"/>
      <c r="I333" s="173"/>
      <c r="J333" s="7"/>
      <c r="K333" s="88"/>
      <c r="L333" s="88"/>
      <c r="M333" s="88"/>
      <c r="N333" s="88"/>
      <c r="O333" s="6"/>
      <c r="P333" s="21"/>
      <c r="Q333" s="21"/>
    </row>
    <row r="334" spans="2:17" outlineLevel="1" x14ac:dyDescent="0.2">
      <c r="D334" s="4" t="s">
        <v>317</v>
      </c>
      <c r="E334" s="25" t="s">
        <v>212</v>
      </c>
      <c r="F334" s="25">
        <f>1/F330/F331*F332*F333</f>
        <v>0.80601926163723903</v>
      </c>
      <c r="G334" s="172" t="s">
        <v>315</v>
      </c>
      <c r="H334" s="172"/>
      <c r="I334" s="172"/>
      <c r="J334" s="7"/>
      <c r="K334" s="88"/>
      <c r="L334" s="88"/>
      <c r="M334" s="88"/>
      <c r="N334" s="88"/>
      <c r="O334" s="6"/>
      <c r="P334" s="21"/>
      <c r="Q334" s="21"/>
    </row>
    <row r="335" spans="2:17" outlineLevel="1" x14ac:dyDescent="0.2">
      <c r="D335" s="36" t="s">
        <v>356</v>
      </c>
      <c r="E335" s="25" t="s">
        <v>212</v>
      </c>
      <c r="F335" s="25">
        <f>F334*6.55%</f>
        <v>5.2794261637239159E-2</v>
      </c>
      <c r="G335" s="172" t="s">
        <v>316</v>
      </c>
      <c r="H335" s="172"/>
      <c r="I335" s="172"/>
      <c r="J335" s="7"/>
      <c r="K335" s="88"/>
      <c r="L335" s="88"/>
      <c r="M335" s="88"/>
      <c r="N335" s="88"/>
      <c r="O335" s="6"/>
      <c r="P335" s="21"/>
      <c r="Q335" s="21"/>
    </row>
    <row r="336" spans="2:17" outlineLevel="1" x14ac:dyDescent="0.2">
      <c r="D336" s="4" t="s">
        <v>320</v>
      </c>
      <c r="E336" s="25" t="s">
        <v>326</v>
      </c>
      <c r="F336" s="25">
        <v>1.115E-2</v>
      </c>
      <c r="G336" s="173" t="s">
        <v>338</v>
      </c>
      <c r="H336" s="173"/>
      <c r="I336" s="173"/>
      <c r="J336" s="7"/>
      <c r="K336" s="88"/>
      <c r="L336" s="88"/>
      <c r="M336" s="88"/>
      <c r="N336" s="88"/>
      <c r="O336" s="6"/>
      <c r="P336" s="21"/>
      <c r="Q336" s="21"/>
    </row>
    <row r="337" spans="4:17" outlineLevel="1" x14ac:dyDescent="0.2">
      <c r="D337" s="4" t="s">
        <v>318</v>
      </c>
      <c r="E337" s="25"/>
      <c r="F337" s="25">
        <f>F333*F336</f>
        <v>6.4781499999999992E-2</v>
      </c>
      <c r="G337" s="172" t="s">
        <v>321</v>
      </c>
      <c r="H337" s="172"/>
      <c r="I337" s="172"/>
      <c r="J337" s="7"/>
      <c r="K337" s="88"/>
      <c r="L337" s="88"/>
      <c r="M337" s="88"/>
      <c r="N337" s="88"/>
      <c r="O337" s="6"/>
      <c r="P337" s="21"/>
      <c r="Q337" s="21"/>
    </row>
    <row r="338" spans="4:17" outlineLevel="1" x14ac:dyDescent="0.2">
      <c r="D338" s="4" t="s">
        <v>323</v>
      </c>
      <c r="E338" s="25" t="s">
        <v>326</v>
      </c>
      <c r="F338" s="25">
        <f>31.45/85.7</f>
        <v>0.36697782963827302</v>
      </c>
      <c r="G338" s="173" t="s">
        <v>338</v>
      </c>
      <c r="H338" s="173"/>
      <c r="I338" s="173"/>
      <c r="J338" s="7"/>
      <c r="K338" s="88"/>
      <c r="L338" s="88"/>
      <c r="M338" s="88"/>
      <c r="N338" s="88"/>
      <c r="O338" s="6"/>
      <c r="P338" s="21"/>
      <c r="Q338" s="21"/>
    </row>
    <row r="339" spans="4:17" outlineLevel="1" x14ac:dyDescent="0.2">
      <c r="D339" s="4" t="s">
        <v>330</v>
      </c>
      <c r="E339" s="25" t="s">
        <v>327</v>
      </c>
      <c r="F339" s="25">
        <v>2.7970045634043927E-2</v>
      </c>
      <c r="G339" s="173" t="s">
        <v>338</v>
      </c>
      <c r="H339" s="173"/>
      <c r="I339" s="173"/>
      <c r="J339" s="7"/>
      <c r="K339" s="88"/>
      <c r="L339" s="88"/>
      <c r="M339" s="88"/>
      <c r="N339" s="88"/>
      <c r="O339" s="6"/>
      <c r="P339" s="21"/>
      <c r="Q339" s="21"/>
    </row>
    <row r="340" spans="4:17" outlineLevel="1" x14ac:dyDescent="0.2">
      <c r="D340" s="4" t="s">
        <v>331</v>
      </c>
      <c r="E340" s="25" t="s">
        <v>212</v>
      </c>
      <c r="F340" s="25">
        <f>F338*F333</f>
        <v>2.1321411901983662</v>
      </c>
      <c r="G340" s="172" t="s">
        <v>328</v>
      </c>
      <c r="H340" s="172"/>
      <c r="I340" s="172"/>
      <c r="J340" s="7"/>
      <c r="K340" s="88"/>
      <c r="L340" s="88"/>
      <c r="M340" s="88"/>
      <c r="N340" s="88"/>
      <c r="O340" s="6"/>
      <c r="P340" s="21"/>
      <c r="Q340" s="21"/>
    </row>
    <row r="341" spans="4:17" outlineLevel="1" x14ac:dyDescent="0.2">
      <c r="D341" s="4" t="s">
        <v>332</v>
      </c>
      <c r="E341" s="25" t="s">
        <v>247</v>
      </c>
      <c r="F341" s="25">
        <f>F339*F333</f>
        <v>0.1625059651337952</v>
      </c>
      <c r="G341" s="172" t="s">
        <v>329</v>
      </c>
      <c r="H341" s="172"/>
      <c r="I341" s="172"/>
      <c r="J341" s="7"/>
      <c r="K341" s="88"/>
      <c r="L341" s="88"/>
      <c r="M341" s="88"/>
      <c r="N341" s="88"/>
      <c r="O341" s="6"/>
      <c r="P341" s="21"/>
      <c r="Q341" s="21"/>
    </row>
    <row r="342" spans="4:17" outlineLevel="1" x14ac:dyDescent="0.2">
      <c r="D342" s="4" t="s">
        <v>322</v>
      </c>
      <c r="E342" s="25" t="s">
        <v>335</v>
      </c>
      <c r="F342" s="25">
        <f>60/85.7</f>
        <v>0.7001166861143524</v>
      </c>
      <c r="G342" s="173" t="s">
        <v>338</v>
      </c>
      <c r="H342" s="173"/>
      <c r="I342" s="173"/>
      <c r="J342" s="7"/>
      <c r="K342" s="88"/>
      <c r="L342" s="88"/>
      <c r="M342" s="88"/>
      <c r="N342" s="88"/>
      <c r="O342" s="6"/>
      <c r="P342" s="21"/>
      <c r="Q342" s="21"/>
    </row>
    <row r="343" spans="4:17" outlineLevel="1" x14ac:dyDescent="0.2">
      <c r="D343" s="4" t="s">
        <v>333</v>
      </c>
      <c r="E343" s="25" t="s">
        <v>218</v>
      </c>
      <c r="F343" s="25">
        <f>F333*F342</f>
        <v>4.0676779463243875</v>
      </c>
      <c r="G343" s="172" t="s">
        <v>334</v>
      </c>
      <c r="H343" s="172"/>
      <c r="I343" s="172"/>
      <c r="J343" s="7"/>
      <c r="K343" s="88"/>
      <c r="L343" s="88"/>
      <c r="M343" s="88"/>
      <c r="N343" s="88"/>
      <c r="O343" s="6"/>
      <c r="P343" s="21"/>
      <c r="Q343" s="21"/>
    </row>
    <row r="344" spans="4:17" outlineLevel="1" x14ac:dyDescent="0.2">
      <c r="D344" s="4" t="s">
        <v>603</v>
      </c>
      <c r="E344" s="25" t="s">
        <v>339</v>
      </c>
      <c r="F344" s="26">
        <v>0.37669999999999998</v>
      </c>
      <c r="G344" s="173" t="s">
        <v>253</v>
      </c>
      <c r="H344" s="173"/>
      <c r="I344" s="173"/>
      <c r="J344" s="7"/>
      <c r="K344" s="88"/>
      <c r="L344" s="88"/>
      <c r="M344" s="88"/>
      <c r="N344" s="88"/>
      <c r="O344" s="6"/>
      <c r="P344" s="21"/>
      <c r="Q344" s="21"/>
    </row>
    <row r="345" spans="4:17" outlineLevel="1" x14ac:dyDescent="0.2">
      <c r="D345" s="4" t="s">
        <v>604</v>
      </c>
      <c r="E345" s="25" t="s">
        <v>324</v>
      </c>
      <c r="F345" s="26">
        <f>70.21/1000</f>
        <v>7.0209999999999995E-2</v>
      </c>
      <c r="G345" s="173" t="s">
        <v>252</v>
      </c>
      <c r="H345" s="173"/>
      <c r="I345" s="173"/>
      <c r="J345" s="7"/>
      <c r="K345" s="88"/>
      <c r="L345" s="88"/>
      <c r="M345" s="88"/>
      <c r="N345" s="88"/>
      <c r="O345" s="6"/>
      <c r="P345" s="21"/>
      <c r="Q345" s="21"/>
    </row>
    <row r="346" spans="4:17" outlineLevel="1" x14ac:dyDescent="0.2">
      <c r="D346" s="4" t="s">
        <v>344</v>
      </c>
      <c r="E346" s="25"/>
      <c r="F346" s="25">
        <v>0.12</v>
      </c>
      <c r="G346" s="173" t="s">
        <v>338</v>
      </c>
      <c r="H346" s="173"/>
      <c r="I346" s="173"/>
      <c r="J346" s="7"/>
      <c r="K346" s="88"/>
      <c r="L346" s="88"/>
      <c r="M346" s="88"/>
      <c r="N346" s="88"/>
      <c r="O346" s="6"/>
      <c r="P346" s="21"/>
      <c r="Q346" s="21"/>
    </row>
    <row r="347" spans="4:17" outlineLevel="1" x14ac:dyDescent="0.2">
      <c r="D347" s="4" t="s">
        <v>345</v>
      </c>
      <c r="E347" s="25"/>
      <c r="F347" s="25">
        <v>0.88</v>
      </c>
      <c r="G347" s="173" t="s">
        <v>338</v>
      </c>
      <c r="H347" s="173"/>
      <c r="I347" s="173"/>
      <c r="J347" s="7"/>
      <c r="K347" s="88"/>
      <c r="L347" s="88"/>
      <c r="M347" s="88"/>
      <c r="N347" s="88"/>
      <c r="O347" s="6"/>
      <c r="P347" s="21"/>
      <c r="Q347" s="21"/>
    </row>
    <row r="348" spans="4:17" ht="29.45" customHeight="1" outlineLevel="1" x14ac:dyDescent="0.2">
      <c r="D348" s="4" t="s">
        <v>346</v>
      </c>
      <c r="E348" s="5" t="s">
        <v>212</v>
      </c>
      <c r="F348" s="25">
        <f>F337*F347+F335+(1-F331)*F334</f>
        <v>0.19846410041733542</v>
      </c>
      <c r="G348" s="175" t="s">
        <v>373</v>
      </c>
      <c r="H348" s="176"/>
      <c r="I348" s="177"/>
      <c r="J348" s="7"/>
      <c r="K348" s="88"/>
      <c r="L348" s="88"/>
      <c r="M348" s="88"/>
      <c r="N348" s="88"/>
      <c r="O348" s="6"/>
      <c r="P348" s="21"/>
      <c r="Q348" s="21"/>
    </row>
    <row r="349" spans="4:17" outlineLevel="1" x14ac:dyDescent="0.2">
      <c r="D349" s="4" t="s">
        <v>347</v>
      </c>
      <c r="E349" s="5" t="s">
        <v>212</v>
      </c>
      <c r="F349" s="50">
        <f>F346*F337+F340</f>
        <v>2.1399149701983662</v>
      </c>
      <c r="G349" s="175" t="s">
        <v>350</v>
      </c>
      <c r="H349" s="176"/>
      <c r="I349" s="177"/>
      <c r="J349" s="7"/>
      <c r="K349" s="88"/>
      <c r="L349" s="88"/>
      <c r="M349" s="88"/>
      <c r="N349" s="88"/>
      <c r="O349" s="6"/>
      <c r="P349" s="21"/>
      <c r="Q349" s="21"/>
    </row>
    <row r="350" spans="4:17" outlineLevel="1" x14ac:dyDescent="0.2">
      <c r="D350" s="4" t="s">
        <v>352</v>
      </c>
      <c r="E350" s="5" t="s">
        <v>212</v>
      </c>
      <c r="F350" s="25">
        <f>F345/F332*F331*F354</f>
        <v>4.1624499999999995E-2</v>
      </c>
      <c r="G350" s="175" t="s">
        <v>341</v>
      </c>
      <c r="H350" s="176"/>
      <c r="I350" s="177"/>
      <c r="J350" s="7"/>
      <c r="K350" s="88"/>
      <c r="L350" s="88"/>
      <c r="M350" s="88"/>
      <c r="N350" s="88"/>
      <c r="O350" s="6"/>
      <c r="P350" s="21"/>
      <c r="Q350" s="21"/>
    </row>
    <row r="351" spans="4:17" outlineLevel="1" x14ac:dyDescent="0.2">
      <c r="D351" s="4" t="s">
        <v>351</v>
      </c>
      <c r="E351" s="5" t="s">
        <v>212</v>
      </c>
      <c r="F351" s="25">
        <f>(1-F345/F332 -F344)*F331*F334</f>
        <v>0.40550420714285712</v>
      </c>
      <c r="G351" s="175" t="s">
        <v>342</v>
      </c>
      <c r="H351" s="176"/>
      <c r="I351" s="177"/>
      <c r="J351" s="7"/>
      <c r="K351" s="88"/>
      <c r="L351" s="88"/>
      <c r="M351" s="88"/>
      <c r="N351" s="88"/>
      <c r="O351" s="6"/>
      <c r="P351" s="21"/>
      <c r="Q351" s="21"/>
    </row>
    <row r="352" spans="4:17" outlineLevel="1" x14ac:dyDescent="0.2">
      <c r="D352" s="4" t="s">
        <v>355</v>
      </c>
      <c r="E352" s="5" t="s">
        <v>212</v>
      </c>
      <c r="F352" s="25">
        <f>F354*F331*F344</f>
        <v>0.27022843571428562</v>
      </c>
      <c r="G352" s="175" t="s">
        <v>340</v>
      </c>
      <c r="H352" s="176"/>
      <c r="I352" s="177"/>
      <c r="J352" s="7"/>
      <c r="K352" s="88"/>
      <c r="L352" s="88"/>
      <c r="M352" s="88"/>
      <c r="N352" s="88"/>
      <c r="O352" s="6"/>
      <c r="P352" s="21"/>
      <c r="Q352" s="21"/>
    </row>
    <row r="353" spans="4:17" outlineLevel="1" x14ac:dyDescent="0.2">
      <c r="D353" s="12" t="s">
        <v>227</v>
      </c>
      <c r="J353" s="49"/>
    </row>
    <row r="354" spans="4:17" outlineLevel="1" x14ac:dyDescent="0.2">
      <c r="D354" s="4" t="s">
        <v>274</v>
      </c>
      <c r="E354" s="5" t="s">
        <v>212</v>
      </c>
      <c r="F354" s="25">
        <f>F334</f>
        <v>0.80601926163723903</v>
      </c>
      <c r="G354" s="4" t="s">
        <v>317</v>
      </c>
      <c r="H354" s="6"/>
      <c r="I354" s="6"/>
      <c r="J354" s="7"/>
      <c r="K354" s="88"/>
      <c r="L354" s="88"/>
      <c r="M354" s="88"/>
      <c r="N354" s="88"/>
      <c r="O354" s="6"/>
      <c r="P354" s="21"/>
      <c r="Q354" s="21"/>
    </row>
    <row r="355" spans="4:17" outlineLevel="1" x14ac:dyDescent="0.2">
      <c r="D355" s="4" t="s">
        <v>309</v>
      </c>
      <c r="E355" s="5" t="s">
        <v>212</v>
      </c>
      <c r="F355" s="25">
        <f>F335</f>
        <v>5.2794261637239159E-2</v>
      </c>
      <c r="G355" s="36" t="s">
        <v>319</v>
      </c>
      <c r="H355" s="6"/>
      <c r="I355" s="6"/>
      <c r="J355" s="7"/>
      <c r="K355" s="88"/>
      <c r="L355" s="88"/>
      <c r="M355" s="88"/>
      <c r="N355" s="88"/>
      <c r="O355" s="6"/>
      <c r="P355" s="21"/>
      <c r="Q355" s="21"/>
    </row>
    <row r="356" spans="4:17" ht="25.5" outlineLevel="1" x14ac:dyDescent="0.2">
      <c r="D356" s="4" t="s">
        <v>306</v>
      </c>
      <c r="E356" s="5" t="s">
        <v>212</v>
      </c>
      <c r="F356" s="25">
        <f>F337</f>
        <v>6.4781499999999992E-2</v>
      </c>
      <c r="G356" s="175" t="s">
        <v>318</v>
      </c>
      <c r="H356" s="177"/>
      <c r="I356" s="6"/>
      <c r="J356" s="7"/>
      <c r="K356" s="88"/>
      <c r="L356" s="88"/>
      <c r="M356" s="88"/>
      <c r="N356" s="88"/>
      <c r="O356" s="6"/>
      <c r="P356" s="21"/>
      <c r="Q356" s="21"/>
    </row>
    <row r="357" spans="4:17" outlineLevel="1" x14ac:dyDescent="0.2">
      <c r="D357" s="4" t="s">
        <v>307</v>
      </c>
      <c r="E357" s="5" t="s">
        <v>212</v>
      </c>
      <c r="F357" s="25">
        <f>F340</f>
        <v>2.1321411901983662</v>
      </c>
      <c r="G357" s="4" t="s">
        <v>336</v>
      </c>
      <c r="H357" s="6" t="s">
        <v>145</v>
      </c>
      <c r="I357" s="6" t="s">
        <v>189</v>
      </c>
      <c r="J357" s="7" t="s">
        <v>35</v>
      </c>
      <c r="K357" s="88">
        <v>2.02</v>
      </c>
      <c r="L357" s="88">
        <v>2.42</v>
      </c>
      <c r="M357" s="88">
        <v>2.0249999999999999</v>
      </c>
      <c r="N357" s="88">
        <v>2.0379999999999998</v>
      </c>
      <c r="O357" s="6" t="s">
        <v>214</v>
      </c>
      <c r="P357" s="21"/>
      <c r="Q357" s="21" t="s">
        <v>304</v>
      </c>
    </row>
    <row r="358" spans="4:17" outlineLevel="1" x14ac:dyDescent="0.2">
      <c r="D358" s="36" t="s">
        <v>310</v>
      </c>
      <c r="E358" s="5" t="s">
        <v>247</v>
      </c>
      <c r="F358" s="25">
        <f>F341</f>
        <v>0.1625059651337952</v>
      </c>
      <c r="G358" s="4" t="s">
        <v>337</v>
      </c>
      <c r="H358" s="6" t="s">
        <v>149</v>
      </c>
      <c r="I358" s="6" t="s">
        <v>186</v>
      </c>
      <c r="J358" s="7" t="s">
        <v>64</v>
      </c>
      <c r="K358" s="88" t="s">
        <v>13</v>
      </c>
      <c r="L358" s="88" t="s">
        <v>12</v>
      </c>
      <c r="M358" s="88" t="s">
        <v>12</v>
      </c>
      <c r="N358" s="88" t="s">
        <v>12</v>
      </c>
      <c r="O358" s="6" t="s">
        <v>214</v>
      </c>
      <c r="P358" s="21"/>
      <c r="Q358" s="21"/>
    </row>
    <row r="359" spans="4:17" ht="25.5" outlineLevel="1" x14ac:dyDescent="0.2">
      <c r="D359" s="4" t="s">
        <v>311</v>
      </c>
      <c r="E359" s="5" t="s">
        <v>212</v>
      </c>
      <c r="F359" s="25">
        <f>F343</f>
        <v>4.0676779463243875</v>
      </c>
      <c r="G359" s="4" t="s">
        <v>333</v>
      </c>
      <c r="H359" s="6" t="s">
        <v>144</v>
      </c>
      <c r="I359" s="6" t="s">
        <v>186</v>
      </c>
      <c r="J359" s="7" t="s">
        <v>33</v>
      </c>
      <c r="K359" s="88" t="s">
        <v>14</v>
      </c>
      <c r="L359" s="88" t="s">
        <v>12</v>
      </c>
      <c r="M359" s="88" t="s">
        <v>14</v>
      </c>
      <c r="N359" s="88" t="s">
        <v>14</v>
      </c>
      <c r="O359" s="6" t="s">
        <v>214</v>
      </c>
      <c r="P359" s="21"/>
      <c r="Q359" s="21"/>
    </row>
    <row r="360" spans="4:17" outlineLevel="1" x14ac:dyDescent="0.2"/>
    <row r="361" spans="4:17" outlineLevel="1" x14ac:dyDescent="0.2">
      <c r="D361" s="12" t="s">
        <v>216</v>
      </c>
      <c r="F361" s="47"/>
      <c r="G361" s="47"/>
    </row>
    <row r="362" spans="4:17" outlineLevel="1" x14ac:dyDescent="0.2">
      <c r="D362" s="4" t="s">
        <v>349</v>
      </c>
      <c r="E362" s="25" t="s">
        <v>212</v>
      </c>
      <c r="F362" s="25">
        <f>F352</f>
        <v>0.27022843571428562</v>
      </c>
      <c r="G362" s="38" t="s">
        <v>355</v>
      </c>
      <c r="H362" s="6"/>
      <c r="I362" s="6"/>
      <c r="J362" s="6"/>
      <c r="K362" s="88"/>
      <c r="L362" s="88"/>
      <c r="M362" s="88"/>
      <c r="N362" s="88"/>
      <c r="O362" s="6"/>
      <c r="P362" s="21"/>
      <c r="Q362" s="21"/>
    </row>
    <row r="363" spans="4:17" ht="12.6" customHeight="1" outlineLevel="1" x14ac:dyDescent="0.2">
      <c r="D363" s="4" t="s">
        <v>348</v>
      </c>
      <c r="E363" s="25" t="s">
        <v>212</v>
      </c>
      <c r="F363" s="25">
        <f>F348</f>
        <v>0.19846410041733542</v>
      </c>
      <c r="G363" s="4" t="s">
        <v>346</v>
      </c>
      <c r="H363" s="6"/>
      <c r="I363" s="6"/>
      <c r="J363" s="6"/>
      <c r="K363" s="88"/>
      <c r="L363" s="88"/>
      <c r="M363" s="88"/>
      <c r="N363" s="88"/>
      <c r="O363" s="6"/>
      <c r="P363" s="22"/>
      <c r="Q363" s="22"/>
    </row>
    <row r="364" spans="4:17" outlineLevel="1" x14ac:dyDescent="0.2">
      <c r="D364" s="4" t="s">
        <v>249</v>
      </c>
      <c r="E364" s="25" t="s">
        <v>212</v>
      </c>
      <c r="F364" s="25">
        <f>F349</f>
        <v>2.1399149701983662</v>
      </c>
      <c r="G364" s="41" t="s">
        <v>347</v>
      </c>
      <c r="H364" s="6" t="s">
        <v>164</v>
      </c>
      <c r="I364" s="6" t="s">
        <v>186</v>
      </c>
      <c r="J364" s="7" t="s">
        <v>110</v>
      </c>
      <c r="K364" s="88" t="s">
        <v>13</v>
      </c>
      <c r="L364" s="88" t="s">
        <v>13</v>
      </c>
      <c r="M364" s="88" t="s">
        <v>13</v>
      </c>
      <c r="N364" s="88" t="s">
        <v>13</v>
      </c>
      <c r="O364" s="6" t="s">
        <v>214</v>
      </c>
      <c r="P364" s="22"/>
      <c r="Q364" s="22"/>
    </row>
    <row r="365" spans="4:17" outlineLevel="1" x14ac:dyDescent="0.2">
      <c r="H365" s="20"/>
      <c r="I365" s="20"/>
      <c r="J365" s="20"/>
      <c r="K365" s="94"/>
      <c r="L365" s="94"/>
      <c r="M365" s="94"/>
      <c r="N365" s="94"/>
      <c r="O365" s="20"/>
      <c r="P365" s="39"/>
      <c r="Q365" s="39"/>
    </row>
    <row r="366" spans="4:17" outlineLevel="1" x14ac:dyDescent="0.2">
      <c r="D366" s="12" t="s">
        <v>216</v>
      </c>
      <c r="E366" s="174" t="s">
        <v>343</v>
      </c>
      <c r="F366" s="174"/>
    </row>
    <row r="367" spans="4:17" ht="25.5" outlineLevel="1" x14ac:dyDescent="0.2">
      <c r="D367" s="4" t="s">
        <v>353</v>
      </c>
      <c r="E367" s="5" t="s">
        <v>212</v>
      </c>
      <c r="F367" s="25">
        <f>F350</f>
        <v>4.1624499999999995E-2</v>
      </c>
      <c r="G367" s="29" t="s">
        <v>352</v>
      </c>
      <c r="H367" s="6"/>
      <c r="I367" s="6"/>
      <c r="J367" s="5"/>
      <c r="K367" s="16"/>
      <c r="L367" s="16"/>
      <c r="M367" s="16"/>
      <c r="N367" s="16"/>
      <c r="O367" s="5"/>
      <c r="P367" s="5"/>
      <c r="Q367" s="5"/>
    </row>
    <row r="368" spans="4:17" ht="25.5" outlineLevel="1" x14ac:dyDescent="0.2">
      <c r="D368" s="4" t="s">
        <v>354</v>
      </c>
      <c r="E368" s="5" t="s">
        <v>212</v>
      </c>
      <c r="F368" s="25">
        <f>F351</f>
        <v>0.40550420714285712</v>
      </c>
      <c r="G368" s="6" t="s">
        <v>351</v>
      </c>
      <c r="H368" s="6"/>
      <c r="I368" s="6"/>
      <c r="J368" s="5"/>
      <c r="K368" s="16"/>
      <c r="L368" s="16"/>
      <c r="M368" s="16"/>
      <c r="N368" s="16"/>
      <c r="O368" s="5"/>
      <c r="P368" s="5"/>
      <c r="Q368" s="5"/>
    </row>
    <row r="369" spans="2:17" outlineLevel="1" x14ac:dyDescent="0.2"/>
    <row r="370" spans="2:17" outlineLevel="1" x14ac:dyDescent="0.2"/>
    <row r="371" spans="2:17" ht="13.5" thickBot="1" x14ac:dyDescent="0.25">
      <c r="B371" s="41" t="s">
        <v>583</v>
      </c>
      <c r="C371" s="43" t="s">
        <v>580</v>
      </c>
      <c r="D371" s="44" t="str">
        <f>CONCATENATE(B371," ",C371," ",$D$278)</f>
        <v>Tabel 6.4.4 Outdoor wall 4b. Application</v>
      </c>
    </row>
    <row r="372" spans="2:17" ht="13.5" outlineLevel="1" x14ac:dyDescent="0.2">
      <c r="D372" s="142" t="s">
        <v>619</v>
      </c>
      <c r="E372" s="145" t="s">
        <v>202</v>
      </c>
      <c r="F372" s="146" t="s">
        <v>203</v>
      </c>
      <c r="G372" s="147"/>
      <c r="H372" s="147"/>
      <c r="I372" s="148"/>
      <c r="J372" s="145" t="s">
        <v>0</v>
      </c>
      <c r="K372" s="145" t="s">
        <v>204</v>
      </c>
      <c r="L372" s="145"/>
      <c r="M372" s="145"/>
      <c r="N372" s="145"/>
      <c r="O372" s="123" t="s">
        <v>205</v>
      </c>
      <c r="P372" s="132" t="s">
        <v>303</v>
      </c>
      <c r="Q372" s="137" t="s">
        <v>305</v>
      </c>
    </row>
    <row r="373" spans="2:17" ht="12.95" customHeight="1" outlineLevel="1" x14ac:dyDescent="0.2">
      <c r="D373" s="143"/>
      <c r="E373" s="140"/>
      <c r="F373" s="140" t="s">
        <v>219</v>
      </c>
      <c r="G373" s="131" t="s">
        <v>271</v>
      </c>
      <c r="H373" s="140" t="s">
        <v>206</v>
      </c>
      <c r="I373" s="140" t="s">
        <v>207</v>
      </c>
      <c r="J373" s="140"/>
      <c r="K373" s="149" t="s">
        <v>208</v>
      </c>
      <c r="L373" s="149" t="s">
        <v>209</v>
      </c>
      <c r="M373" s="149" t="s">
        <v>29</v>
      </c>
      <c r="N373" s="149" t="s">
        <v>210</v>
      </c>
      <c r="O373" s="124"/>
      <c r="P373" s="133"/>
      <c r="Q373" s="138"/>
    </row>
    <row r="374" spans="2:17" ht="13.5" customHeight="1" outlineLevel="1" thickBot="1" x14ac:dyDescent="0.25">
      <c r="D374" s="144"/>
      <c r="E374" s="141"/>
      <c r="F374" s="141"/>
      <c r="G374" s="116"/>
      <c r="H374" s="141"/>
      <c r="I374" s="141"/>
      <c r="J374" s="141"/>
      <c r="K374" s="150"/>
      <c r="L374" s="150"/>
      <c r="M374" s="150"/>
      <c r="N374" s="150"/>
      <c r="O374" s="125"/>
      <c r="P374" s="134"/>
      <c r="Q374" s="139"/>
    </row>
    <row r="375" spans="2:17" outlineLevel="1" x14ac:dyDescent="0.2">
      <c r="D375" s="12" t="s">
        <v>308</v>
      </c>
    </row>
    <row r="376" spans="2:17" outlineLevel="1" x14ac:dyDescent="0.2">
      <c r="D376" s="4" t="s">
        <v>600</v>
      </c>
      <c r="E376" s="25" t="s">
        <v>325</v>
      </c>
      <c r="F376" s="26">
        <v>7</v>
      </c>
      <c r="G376" s="175" t="s">
        <v>254</v>
      </c>
      <c r="H376" s="176"/>
      <c r="I376" s="177"/>
      <c r="J376" s="7"/>
      <c r="K376" s="88"/>
      <c r="L376" s="88"/>
      <c r="M376" s="88"/>
      <c r="N376" s="88"/>
      <c r="O376" s="6" t="s">
        <v>559</v>
      </c>
      <c r="P376" s="21"/>
      <c r="Q376" s="21"/>
    </row>
    <row r="377" spans="2:17" outlineLevel="1" x14ac:dyDescent="0.2">
      <c r="D377" s="4" t="s">
        <v>312</v>
      </c>
      <c r="E377" s="25"/>
      <c r="F377" s="25">
        <v>0.89</v>
      </c>
      <c r="G377" s="173" t="s">
        <v>338</v>
      </c>
      <c r="H377" s="173"/>
      <c r="I377" s="173"/>
      <c r="J377" s="7"/>
      <c r="K377" s="88"/>
      <c r="L377" s="88"/>
      <c r="M377" s="88"/>
      <c r="N377" s="88"/>
      <c r="O377" s="6"/>
      <c r="P377" s="21"/>
      <c r="Q377" s="21"/>
    </row>
    <row r="378" spans="2:17" outlineLevel="1" x14ac:dyDescent="0.2">
      <c r="D378" s="4" t="s">
        <v>601</v>
      </c>
      <c r="E378" s="25" t="s">
        <v>324</v>
      </c>
      <c r="F378" s="26">
        <v>1.3</v>
      </c>
      <c r="G378" s="173" t="s">
        <v>250</v>
      </c>
      <c r="H378" s="173"/>
      <c r="I378" s="173"/>
      <c r="J378" s="7"/>
      <c r="K378" s="88"/>
      <c r="L378" s="88"/>
      <c r="M378" s="88"/>
      <c r="N378" s="88"/>
      <c r="O378" s="6"/>
      <c r="P378" s="21"/>
      <c r="Q378" s="21"/>
    </row>
    <row r="379" spans="2:17" ht="25.5" outlineLevel="1" x14ac:dyDescent="0.2">
      <c r="D379" s="4" t="s">
        <v>602</v>
      </c>
      <c r="E379" s="25"/>
      <c r="F379" s="26">
        <v>5</v>
      </c>
      <c r="G379" s="173" t="s">
        <v>255</v>
      </c>
      <c r="H379" s="173"/>
      <c r="I379" s="173"/>
      <c r="J379" s="7"/>
      <c r="K379" s="88"/>
      <c r="L379" s="88"/>
      <c r="M379" s="88"/>
      <c r="N379" s="88"/>
      <c r="O379" s="6"/>
      <c r="P379" s="21"/>
      <c r="Q379" s="21"/>
    </row>
    <row r="380" spans="2:17" outlineLevel="1" x14ac:dyDescent="0.2">
      <c r="D380" s="4" t="s">
        <v>317</v>
      </c>
      <c r="E380" s="25" t="s">
        <v>212</v>
      </c>
      <c r="F380" s="25">
        <f>1/F376/F377*F378*F379</f>
        <v>1.043338683788122</v>
      </c>
      <c r="G380" s="172" t="s">
        <v>315</v>
      </c>
      <c r="H380" s="172"/>
      <c r="I380" s="172"/>
      <c r="J380" s="7"/>
      <c r="K380" s="88"/>
      <c r="L380" s="88"/>
      <c r="M380" s="88"/>
      <c r="N380" s="88"/>
      <c r="O380" s="6"/>
      <c r="P380" s="21"/>
      <c r="Q380" s="21"/>
    </row>
    <row r="381" spans="2:17" outlineLevel="1" x14ac:dyDescent="0.2">
      <c r="D381" s="36" t="s">
        <v>356</v>
      </c>
      <c r="E381" s="25" t="s">
        <v>212</v>
      </c>
      <c r="F381" s="25">
        <f>F380*6.55%</f>
        <v>6.8338683788121996E-2</v>
      </c>
      <c r="G381" s="172" t="s">
        <v>316</v>
      </c>
      <c r="H381" s="172"/>
      <c r="I381" s="172"/>
      <c r="J381" s="7"/>
      <c r="K381" s="88"/>
      <c r="L381" s="88"/>
      <c r="M381" s="88"/>
      <c r="N381" s="88"/>
      <c r="O381" s="6"/>
      <c r="P381" s="21"/>
      <c r="Q381" s="21"/>
    </row>
    <row r="382" spans="2:17" outlineLevel="1" x14ac:dyDescent="0.2">
      <c r="D382" s="4" t="s">
        <v>320</v>
      </c>
      <c r="E382" s="25" t="s">
        <v>326</v>
      </c>
      <c r="F382" s="25">
        <v>1.115E-2</v>
      </c>
      <c r="G382" s="173" t="s">
        <v>338</v>
      </c>
      <c r="H382" s="173"/>
      <c r="I382" s="173"/>
      <c r="J382" s="7"/>
      <c r="K382" s="88"/>
      <c r="L382" s="88"/>
      <c r="M382" s="88"/>
      <c r="N382" s="88"/>
      <c r="O382" s="6"/>
      <c r="P382" s="21"/>
      <c r="Q382" s="21"/>
    </row>
    <row r="383" spans="2:17" outlineLevel="1" x14ac:dyDescent="0.2">
      <c r="D383" s="4" t="s">
        <v>318</v>
      </c>
      <c r="E383" s="25"/>
      <c r="F383" s="25">
        <f>F379*F382</f>
        <v>5.5750000000000001E-2</v>
      </c>
      <c r="G383" s="172" t="s">
        <v>321</v>
      </c>
      <c r="H383" s="172"/>
      <c r="I383" s="172"/>
      <c r="J383" s="7"/>
      <c r="K383" s="88"/>
      <c r="L383" s="88"/>
      <c r="M383" s="88"/>
      <c r="N383" s="88"/>
      <c r="O383" s="6"/>
      <c r="P383" s="21"/>
      <c r="Q383" s="21"/>
    </row>
    <row r="384" spans="2:17" outlineLevel="1" x14ac:dyDescent="0.2">
      <c r="D384" s="4" t="s">
        <v>323</v>
      </c>
      <c r="E384" s="25" t="s">
        <v>326</v>
      </c>
      <c r="F384" s="25">
        <f>31.45/85.7</f>
        <v>0.36697782963827302</v>
      </c>
      <c r="G384" s="173" t="s">
        <v>338</v>
      </c>
      <c r="H384" s="173"/>
      <c r="I384" s="173"/>
      <c r="J384" s="7"/>
      <c r="K384" s="88"/>
      <c r="L384" s="88"/>
      <c r="M384" s="88"/>
      <c r="N384" s="88"/>
      <c r="O384" s="6"/>
      <c r="P384" s="21"/>
      <c r="Q384" s="21"/>
    </row>
    <row r="385" spans="4:17" outlineLevel="1" x14ac:dyDescent="0.2">
      <c r="D385" s="4" t="s">
        <v>330</v>
      </c>
      <c r="E385" s="25" t="s">
        <v>327</v>
      </c>
      <c r="F385" s="25">
        <v>2.7970045634043927E-2</v>
      </c>
      <c r="G385" s="173" t="s">
        <v>338</v>
      </c>
      <c r="H385" s="173"/>
      <c r="I385" s="173"/>
      <c r="J385" s="7"/>
      <c r="K385" s="88"/>
      <c r="L385" s="88"/>
      <c r="M385" s="88"/>
      <c r="N385" s="88"/>
      <c r="O385" s="6"/>
      <c r="P385" s="21"/>
      <c r="Q385" s="21"/>
    </row>
    <row r="386" spans="4:17" outlineLevel="1" x14ac:dyDescent="0.2">
      <c r="D386" s="4" t="s">
        <v>331</v>
      </c>
      <c r="E386" s="25" t="s">
        <v>212</v>
      </c>
      <c r="F386" s="25">
        <f>F384*F379</f>
        <v>1.8348891481913652</v>
      </c>
      <c r="G386" s="172" t="s">
        <v>328</v>
      </c>
      <c r="H386" s="172"/>
      <c r="I386" s="172"/>
      <c r="J386" s="7"/>
      <c r="K386" s="88"/>
      <c r="L386" s="88"/>
      <c r="M386" s="88"/>
      <c r="N386" s="88"/>
      <c r="O386" s="6"/>
      <c r="P386" s="21"/>
      <c r="Q386" s="21"/>
    </row>
    <row r="387" spans="4:17" outlineLevel="1" x14ac:dyDescent="0.2">
      <c r="D387" s="4" t="s">
        <v>332</v>
      </c>
      <c r="E387" s="25" t="s">
        <v>247</v>
      </c>
      <c r="F387" s="25">
        <f>F385*F379</f>
        <v>0.13985022817021964</v>
      </c>
      <c r="G387" s="172" t="s">
        <v>329</v>
      </c>
      <c r="H387" s="172"/>
      <c r="I387" s="172"/>
      <c r="J387" s="7"/>
      <c r="K387" s="88"/>
      <c r="L387" s="88"/>
      <c r="M387" s="88"/>
      <c r="N387" s="88"/>
      <c r="O387" s="6"/>
      <c r="P387" s="21"/>
      <c r="Q387" s="21"/>
    </row>
    <row r="388" spans="4:17" outlineLevel="1" x14ac:dyDescent="0.2">
      <c r="D388" s="4" t="s">
        <v>322</v>
      </c>
      <c r="E388" s="25" t="s">
        <v>335</v>
      </c>
      <c r="F388" s="25">
        <f>60/85.7</f>
        <v>0.7001166861143524</v>
      </c>
      <c r="G388" s="173" t="s">
        <v>338</v>
      </c>
      <c r="H388" s="173"/>
      <c r="I388" s="173"/>
      <c r="J388" s="7"/>
      <c r="K388" s="88"/>
      <c r="L388" s="88"/>
      <c r="M388" s="88"/>
      <c r="N388" s="88"/>
      <c r="O388" s="6"/>
      <c r="P388" s="21"/>
      <c r="Q388" s="21"/>
    </row>
    <row r="389" spans="4:17" outlineLevel="1" x14ac:dyDescent="0.2">
      <c r="D389" s="4" t="s">
        <v>333</v>
      </c>
      <c r="E389" s="25" t="s">
        <v>218</v>
      </c>
      <c r="F389" s="25">
        <f>F379*F388</f>
        <v>3.500583430571762</v>
      </c>
      <c r="G389" s="172" t="s">
        <v>334</v>
      </c>
      <c r="H389" s="172"/>
      <c r="I389" s="172"/>
      <c r="J389" s="7"/>
      <c r="K389" s="88"/>
      <c r="L389" s="88"/>
      <c r="M389" s="88"/>
      <c r="N389" s="88"/>
      <c r="O389" s="6"/>
      <c r="P389" s="21"/>
      <c r="Q389" s="21"/>
    </row>
    <row r="390" spans="4:17" outlineLevel="1" x14ac:dyDescent="0.2">
      <c r="D390" s="4" t="s">
        <v>603</v>
      </c>
      <c r="E390" s="25" t="s">
        <v>339</v>
      </c>
      <c r="F390" s="26">
        <v>0.55700000000000005</v>
      </c>
      <c r="G390" s="173" t="s">
        <v>253</v>
      </c>
      <c r="H390" s="173"/>
      <c r="I390" s="173"/>
      <c r="J390" s="7"/>
      <c r="K390" s="88"/>
      <c r="L390" s="88"/>
      <c r="M390" s="88"/>
      <c r="N390" s="88"/>
      <c r="O390" s="6"/>
      <c r="P390" s="21"/>
      <c r="Q390" s="21"/>
    </row>
    <row r="391" spans="4:17" outlineLevel="1" x14ac:dyDescent="0.2">
      <c r="D391" s="4" t="s">
        <v>604</v>
      </c>
      <c r="E391" s="25" t="s">
        <v>324</v>
      </c>
      <c r="F391" s="26">
        <f>6.5/1000</f>
        <v>6.4999999999999997E-3</v>
      </c>
      <c r="G391" s="173" t="s">
        <v>252</v>
      </c>
      <c r="H391" s="173"/>
      <c r="I391" s="173"/>
      <c r="J391" s="7"/>
      <c r="K391" s="88"/>
      <c r="L391" s="88"/>
      <c r="M391" s="88"/>
      <c r="N391" s="88"/>
      <c r="O391" s="6"/>
      <c r="P391" s="21"/>
      <c r="Q391" s="21"/>
    </row>
    <row r="392" spans="4:17" outlineLevel="1" x14ac:dyDescent="0.2">
      <c r="D392" s="4" t="s">
        <v>344</v>
      </c>
      <c r="E392" s="25"/>
      <c r="F392" s="25">
        <v>0.12</v>
      </c>
      <c r="G392" s="173" t="s">
        <v>338</v>
      </c>
      <c r="H392" s="173"/>
      <c r="I392" s="173"/>
      <c r="J392" s="7"/>
      <c r="K392" s="88"/>
      <c r="L392" s="88"/>
      <c r="M392" s="88"/>
      <c r="N392" s="88"/>
      <c r="O392" s="6"/>
      <c r="P392" s="21"/>
      <c r="Q392" s="21"/>
    </row>
    <row r="393" spans="4:17" outlineLevel="1" x14ac:dyDescent="0.2">
      <c r="D393" s="4" t="s">
        <v>345</v>
      </c>
      <c r="E393" s="25"/>
      <c r="F393" s="25">
        <v>0.88</v>
      </c>
      <c r="G393" s="173" t="s">
        <v>338</v>
      </c>
      <c r="H393" s="173"/>
      <c r="I393" s="173"/>
      <c r="J393" s="7"/>
      <c r="K393" s="88"/>
      <c r="L393" s="88"/>
      <c r="M393" s="88"/>
      <c r="N393" s="88"/>
      <c r="O393" s="6"/>
      <c r="P393" s="21"/>
      <c r="Q393" s="21"/>
    </row>
    <row r="394" spans="4:17" ht="25.5" customHeight="1" outlineLevel="1" x14ac:dyDescent="0.2">
      <c r="D394" s="4" t="s">
        <v>346</v>
      </c>
      <c r="E394" s="5" t="s">
        <v>212</v>
      </c>
      <c r="F394" s="25">
        <f>F383*F393+F381+(1-F377)*F380</f>
        <v>0.23216593900481541</v>
      </c>
      <c r="G394" s="175" t="s">
        <v>373</v>
      </c>
      <c r="H394" s="176"/>
      <c r="I394" s="177"/>
      <c r="J394" s="7"/>
      <c r="K394" s="88"/>
      <c r="L394" s="88"/>
      <c r="M394" s="88"/>
      <c r="N394" s="88"/>
      <c r="O394" s="6"/>
      <c r="P394" s="21"/>
      <c r="Q394" s="21"/>
    </row>
    <row r="395" spans="4:17" outlineLevel="1" x14ac:dyDescent="0.2">
      <c r="D395" s="4" t="s">
        <v>347</v>
      </c>
      <c r="E395" s="5" t="s">
        <v>212</v>
      </c>
      <c r="F395" s="50">
        <f>F392*F383+F386</f>
        <v>1.8415791481913653</v>
      </c>
      <c r="G395" s="175" t="s">
        <v>350</v>
      </c>
      <c r="H395" s="176"/>
      <c r="I395" s="177"/>
      <c r="J395" s="7"/>
      <c r="K395" s="88"/>
      <c r="L395" s="88"/>
      <c r="M395" s="88"/>
      <c r="N395" s="88"/>
      <c r="O395" s="6"/>
      <c r="P395" s="21"/>
      <c r="Q395" s="21"/>
    </row>
    <row r="396" spans="4:17" outlineLevel="1" x14ac:dyDescent="0.2">
      <c r="D396" s="4" t="s">
        <v>352</v>
      </c>
      <c r="E396" s="5" t="s">
        <v>212</v>
      </c>
      <c r="F396" s="25">
        <f>F391/F378*F377*F400</f>
        <v>4.6428571428571421E-3</v>
      </c>
      <c r="G396" s="175" t="s">
        <v>341</v>
      </c>
      <c r="H396" s="176"/>
      <c r="I396" s="177"/>
      <c r="J396" s="7"/>
      <c r="K396" s="88"/>
      <c r="L396" s="88"/>
      <c r="M396" s="88"/>
      <c r="N396" s="88"/>
      <c r="O396" s="6"/>
      <c r="P396" s="21"/>
      <c r="Q396" s="21"/>
    </row>
    <row r="397" spans="4:17" outlineLevel="1" x14ac:dyDescent="0.2">
      <c r="D397" s="4" t="s">
        <v>351</v>
      </c>
      <c r="E397" s="5" t="s">
        <v>212</v>
      </c>
      <c r="F397" s="25">
        <f>(1-F391/F378 -F390)*F377*F380</f>
        <v>0.40671428571428564</v>
      </c>
      <c r="G397" s="175" t="s">
        <v>342</v>
      </c>
      <c r="H397" s="176"/>
      <c r="I397" s="177"/>
      <c r="J397" s="7"/>
      <c r="K397" s="88"/>
      <c r="L397" s="88"/>
      <c r="M397" s="88"/>
      <c r="N397" s="88"/>
      <c r="O397" s="6"/>
      <c r="P397" s="21"/>
      <c r="Q397" s="21"/>
    </row>
    <row r="398" spans="4:17" outlineLevel="1" x14ac:dyDescent="0.2">
      <c r="D398" s="4" t="s">
        <v>355</v>
      </c>
      <c r="E398" s="5" t="s">
        <v>212</v>
      </c>
      <c r="F398" s="25">
        <f>F400*F377*F390</f>
        <v>0.51721428571428574</v>
      </c>
      <c r="G398" s="175" t="s">
        <v>340</v>
      </c>
      <c r="H398" s="176"/>
      <c r="I398" s="177"/>
      <c r="J398" s="7"/>
      <c r="K398" s="88"/>
      <c r="L398" s="88"/>
      <c r="M398" s="88"/>
      <c r="N398" s="88"/>
      <c r="O398" s="6"/>
      <c r="P398" s="21"/>
      <c r="Q398" s="21"/>
    </row>
    <row r="399" spans="4:17" outlineLevel="1" x14ac:dyDescent="0.2">
      <c r="D399" s="12" t="s">
        <v>227</v>
      </c>
      <c r="J399" s="49"/>
    </row>
    <row r="400" spans="4:17" outlineLevel="1" x14ac:dyDescent="0.2">
      <c r="D400" s="4" t="s">
        <v>274</v>
      </c>
      <c r="E400" s="5" t="s">
        <v>212</v>
      </c>
      <c r="F400" s="25">
        <f>F380</f>
        <v>1.043338683788122</v>
      </c>
      <c r="G400" s="4" t="s">
        <v>317</v>
      </c>
      <c r="H400" s="6"/>
      <c r="I400" s="6"/>
      <c r="J400" s="7"/>
      <c r="K400" s="88"/>
      <c r="L400" s="88"/>
      <c r="M400" s="88"/>
      <c r="N400" s="88"/>
      <c r="O400" s="6"/>
      <c r="P400" s="21"/>
      <c r="Q400" s="21"/>
    </row>
    <row r="401" spans="2:17" outlineLevel="1" x14ac:dyDescent="0.2">
      <c r="D401" s="4" t="s">
        <v>309</v>
      </c>
      <c r="E401" s="5" t="s">
        <v>212</v>
      </c>
      <c r="F401" s="25">
        <f>F381</f>
        <v>6.8338683788121996E-2</v>
      </c>
      <c r="G401" s="36" t="s">
        <v>319</v>
      </c>
      <c r="H401" s="6"/>
      <c r="I401" s="6"/>
      <c r="J401" s="7"/>
      <c r="K401" s="88"/>
      <c r="L401" s="88"/>
      <c r="M401" s="88"/>
      <c r="N401" s="88"/>
      <c r="O401" s="6"/>
      <c r="P401" s="21"/>
      <c r="Q401" s="21"/>
    </row>
    <row r="402" spans="2:17" ht="25.5" outlineLevel="1" x14ac:dyDescent="0.2">
      <c r="D402" s="4" t="s">
        <v>306</v>
      </c>
      <c r="E402" s="5" t="s">
        <v>212</v>
      </c>
      <c r="F402" s="25">
        <f>F383</f>
        <v>5.5750000000000001E-2</v>
      </c>
      <c r="G402" s="175" t="s">
        <v>318</v>
      </c>
      <c r="H402" s="177"/>
      <c r="I402" s="6"/>
      <c r="J402" s="7"/>
      <c r="K402" s="88"/>
      <c r="L402" s="88"/>
      <c r="M402" s="88"/>
      <c r="N402" s="88"/>
      <c r="O402" s="6"/>
      <c r="P402" s="21"/>
      <c r="Q402" s="21"/>
    </row>
    <row r="403" spans="2:17" outlineLevel="1" x14ac:dyDescent="0.2">
      <c r="D403" s="4" t="s">
        <v>307</v>
      </c>
      <c r="E403" s="5" t="s">
        <v>212</v>
      </c>
      <c r="F403" s="25">
        <f>F386</f>
        <v>1.8348891481913652</v>
      </c>
      <c r="G403" s="4" t="s">
        <v>336</v>
      </c>
      <c r="H403" s="6" t="s">
        <v>145</v>
      </c>
      <c r="I403" s="6" t="s">
        <v>189</v>
      </c>
      <c r="J403" s="7" t="s">
        <v>35</v>
      </c>
      <c r="K403" s="88">
        <v>2.02</v>
      </c>
      <c r="L403" s="88">
        <v>2.42</v>
      </c>
      <c r="M403" s="88">
        <v>2.0249999999999999</v>
      </c>
      <c r="N403" s="88">
        <v>2.0379999999999998</v>
      </c>
      <c r="O403" s="6" t="s">
        <v>214</v>
      </c>
      <c r="P403" s="21"/>
      <c r="Q403" s="21" t="s">
        <v>304</v>
      </c>
    </row>
    <row r="404" spans="2:17" outlineLevel="1" x14ac:dyDescent="0.2">
      <c r="D404" s="36" t="s">
        <v>310</v>
      </c>
      <c r="E404" s="5" t="s">
        <v>247</v>
      </c>
      <c r="F404" s="25">
        <f>F387</f>
        <v>0.13985022817021964</v>
      </c>
      <c r="G404" s="4" t="s">
        <v>337</v>
      </c>
      <c r="H404" s="6" t="s">
        <v>149</v>
      </c>
      <c r="I404" s="6" t="s">
        <v>186</v>
      </c>
      <c r="J404" s="7" t="s">
        <v>64</v>
      </c>
      <c r="K404" s="88" t="s">
        <v>13</v>
      </c>
      <c r="L404" s="88" t="s">
        <v>12</v>
      </c>
      <c r="M404" s="88" t="s">
        <v>12</v>
      </c>
      <c r="N404" s="88" t="s">
        <v>12</v>
      </c>
      <c r="O404" s="6" t="s">
        <v>214</v>
      </c>
      <c r="P404" s="21"/>
      <c r="Q404" s="21"/>
    </row>
    <row r="405" spans="2:17" ht="25.5" outlineLevel="1" x14ac:dyDescent="0.2">
      <c r="D405" s="4" t="s">
        <v>311</v>
      </c>
      <c r="E405" s="5" t="s">
        <v>212</v>
      </c>
      <c r="F405" s="25">
        <f>F389</f>
        <v>3.500583430571762</v>
      </c>
      <c r="G405" s="4" t="s">
        <v>333</v>
      </c>
      <c r="H405" s="6" t="s">
        <v>144</v>
      </c>
      <c r="I405" s="6" t="s">
        <v>186</v>
      </c>
      <c r="J405" s="7" t="s">
        <v>33</v>
      </c>
      <c r="K405" s="88" t="s">
        <v>14</v>
      </c>
      <c r="L405" s="88" t="s">
        <v>12</v>
      </c>
      <c r="M405" s="88" t="s">
        <v>14</v>
      </c>
      <c r="N405" s="88" t="s">
        <v>14</v>
      </c>
      <c r="O405" s="6" t="s">
        <v>214</v>
      </c>
      <c r="P405" s="21"/>
      <c r="Q405" s="21"/>
    </row>
    <row r="406" spans="2:17" outlineLevel="1" x14ac:dyDescent="0.2"/>
    <row r="407" spans="2:17" outlineLevel="1" x14ac:dyDescent="0.2">
      <c r="D407" s="12" t="s">
        <v>216</v>
      </c>
      <c r="F407" s="47"/>
      <c r="G407" s="47"/>
    </row>
    <row r="408" spans="2:17" outlineLevel="1" x14ac:dyDescent="0.2">
      <c r="D408" s="4" t="s">
        <v>349</v>
      </c>
      <c r="E408" s="25" t="s">
        <v>212</v>
      </c>
      <c r="F408" s="25">
        <f>F398</f>
        <v>0.51721428571428574</v>
      </c>
      <c r="G408" s="38" t="s">
        <v>355</v>
      </c>
      <c r="H408" s="6"/>
      <c r="I408" s="6"/>
      <c r="J408" s="6"/>
      <c r="K408" s="88"/>
      <c r="L408" s="88"/>
      <c r="M408" s="88"/>
      <c r="N408" s="88"/>
      <c r="O408" s="6"/>
      <c r="P408" s="21"/>
      <c r="Q408" s="21"/>
    </row>
    <row r="409" spans="2:17" ht="25.5" outlineLevel="1" x14ac:dyDescent="0.2">
      <c r="D409" s="4" t="s">
        <v>348</v>
      </c>
      <c r="E409" s="25" t="s">
        <v>212</v>
      </c>
      <c r="F409" s="25">
        <f>F394</f>
        <v>0.23216593900481541</v>
      </c>
      <c r="G409" s="4" t="s">
        <v>346</v>
      </c>
      <c r="H409" s="6"/>
      <c r="I409" s="6"/>
      <c r="J409" s="6"/>
      <c r="K409" s="88"/>
      <c r="L409" s="88"/>
      <c r="M409" s="88"/>
      <c r="N409" s="88"/>
      <c r="O409" s="6"/>
      <c r="P409" s="22"/>
      <c r="Q409" s="22"/>
    </row>
    <row r="410" spans="2:17" outlineLevel="1" x14ac:dyDescent="0.2">
      <c r="D410" s="4" t="s">
        <v>249</v>
      </c>
      <c r="E410" s="25" t="s">
        <v>212</v>
      </c>
      <c r="F410" s="25">
        <f>F395</f>
        <v>1.8415791481913653</v>
      </c>
      <c r="G410" s="41" t="s">
        <v>347</v>
      </c>
      <c r="H410" s="6" t="s">
        <v>164</v>
      </c>
      <c r="I410" s="6" t="s">
        <v>186</v>
      </c>
      <c r="J410" s="7" t="s">
        <v>110</v>
      </c>
      <c r="K410" s="88" t="s">
        <v>13</v>
      </c>
      <c r="L410" s="88" t="s">
        <v>13</v>
      </c>
      <c r="M410" s="88" t="s">
        <v>13</v>
      </c>
      <c r="N410" s="88" t="s">
        <v>13</v>
      </c>
      <c r="O410" s="6" t="s">
        <v>214</v>
      </c>
      <c r="P410" s="22"/>
      <c r="Q410" s="22"/>
    </row>
    <row r="411" spans="2:17" outlineLevel="1" x14ac:dyDescent="0.2">
      <c r="H411" s="20"/>
      <c r="I411" s="20"/>
      <c r="J411" s="20"/>
      <c r="K411" s="94"/>
      <c r="L411" s="94"/>
      <c r="M411" s="94"/>
      <c r="N411" s="94"/>
      <c r="O411" s="20"/>
      <c r="P411" s="39"/>
      <c r="Q411" s="39"/>
    </row>
    <row r="412" spans="2:17" outlineLevel="1" x14ac:dyDescent="0.2">
      <c r="D412" s="12" t="s">
        <v>216</v>
      </c>
      <c r="E412" s="174" t="s">
        <v>343</v>
      </c>
      <c r="F412" s="174"/>
    </row>
    <row r="413" spans="2:17" ht="25.5" outlineLevel="1" x14ac:dyDescent="0.2">
      <c r="D413" s="4" t="s">
        <v>353</v>
      </c>
      <c r="E413" s="5" t="s">
        <v>212</v>
      </c>
      <c r="F413" s="25">
        <f>F396</f>
        <v>4.6428571428571421E-3</v>
      </c>
      <c r="G413" s="29" t="s">
        <v>352</v>
      </c>
      <c r="H413" s="6"/>
      <c r="I413" s="6"/>
      <c r="J413" s="5"/>
      <c r="K413" s="16"/>
      <c r="L413" s="16"/>
      <c r="M413" s="16"/>
      <c r="N413" s="16"/>
      <c r="O413" s="5"/>
      <c r="P413" s="5"/>
      <c r="Q413" s="5"/>
    </row>
    <row r="414" spans="2:17" ht="25.5" outlineLevel="1" x14ac:dyDescent="0.2">
      <c r="D414" s="4" t="s">
        <v>354</v>
      </c>
      <c r="E414" s="5" t="s">
        <v>212</v>
      </c>
      <c r="F414" s="25">
        <f>F397</f>
        <v>0.40671428571428564</v>
      </c>
      <c r="G414" s="6" t="s">
        <v>351</v>
      </c>
      <c r="H414" s="6"/>
      <c r="I414" s="6"/>
      <c r="J414" s="5"/>
      <c r="K414" s="16"/>
      <c r="L414" s="16"/>
      <c r="M414" s="16"/>
      <c r="N414" s="16"/>
      <c r="O414" s="5"/>
      <c r="P414" s="5"/>
      <c r="Q414" s="5"/>
    </row>
    <row r="415" spans="2:17" outlineLevel="1" x14ac:dyDescent="0.2"/>
    <row r="416" spans="2:17" ht="13.5" thickBot="1" x14ac:dyDescent="0.25">
      <c r="B416" s="41" t="s">
        <v>584</v>
      </c>
      <c r="C416" s="43" t="s">
        <v>579</v>
      </c>
      <c r="D416" s="44" t="str">
        <f>CONCATENATE(B416," ",C416," ",$D$278)</f>
        <v>Tabel 6.4.5 Outdoor wood 4b. Application</v>
      </c>
    </row>
    <row r="417" spans="4:17" ht="13.5" outlineLevel="1" x14ac:dyDescent="0.2">
      <c r="D417" s="142" t="s">
        <v>599</v>
      </c>
      <c r="E417" s="145" t="s">
        <v>202</v>
      </c>
      <c r="F417" s="146" t="s">
        <v>203</v>
      </c>
      <c r="G417" s="147"/>
      <c r="H417" s="147"/>
      <c r="I417" s="148"/>
      <c r="J417" s="145" t="s">
        <v>0</v>
      </c>
      <c r="K417" s="145" t="s">
        <v>204</v>
      </c>
      <c r="L417" s="145"/>
      <c r="M417" s="145"/>
      <c r="N417" s="145"/>
      <c r="O417" s="123" t="s">
        <v>205</v>
      </c>
      <c r="P417" s="132" t="s">
        <v>303</v>
      </c>
      <c r="Q417" s="137" t="s">
        <v>305</v>
      </c>
    </row>
    <row r="418" spans="4:17" outlineLevel="1" x14ac:dyDescent="0.2">
      <c r="D418" s="143"/>
      <c r="E418" s="140"/>
      <c r="F418" s="140" t="s">
        <v>219</v>
      </c>
      <c r="G418" s="131" t="s">
        <v>271</v>
      </c>
      <c r="H418" s="140" t="s">
        <v>206</v>
      </c>
      <c r="I418" s="140" t="s">
        <v>207</v>
      </c>
      <c r="J418" s="140"/>
      <c r="K418" s="149" t="s">
        <v>208</v>
      </c>
      <c r="L418" s="149" t="s">
        <v>209</v>
      </c>
      <c r="M418" s="149" t="s">
        <v>29</v>
      </c>
      <c r="N418" s="149" t="s">
        <v>210</v>
      </c>
      <c r="O418" s="124"/>
      <c r="P418" s="133"/>
      <c r="Q418" s="138"/>
    </row>
    <row r="419" spans="4:17" ht="13.5" outlineLevel="1" thickBot="1" x14ac:dyDescent="0.25">
      <c r="D419" s="144"/>
      <c r="E419" s="141"/>
      <c r="F419" s="141"/>
      <c r="G419" s="116"/>
      <c r="H419" s="141"/>
      <c r="I419" s="141"/>
      <c r="J419" s="141"/>
      <c r="K419" s="150"/>
      <c r="L419" s="150"/>
      <c r="M419" s="150"/>
      <c r="N419" s="150"/>
      <c r="O419" s="125"/>
      <c r="P419" s="134"/>
      <c r="Q419" s="139"/>
    </row>
    <row r="420" spans="4:17" outlineLevel="1" x14ac:dyDescent="0.2">
      <c r="D420" s="12" t="s">
        <v>308</v>
      </c>
    </row>
    <row r="421" spans="4:17" outlineLevel="1" x14ac:dyDescent="0.2">
      <c r="D421" s="4" t="str">
        <f>UPPER(B421)</f>
        <v/>
      </c>
      <c r="E421" s="25" t="s">
        <v>325</v>
      </c>
      <c r="F421" s="26">
        <v>9.5</v>
      </c>
      <c r="G421" s="173" t="s">
        <v>254</v>
      </c>
      <c r="H421" s="173"/>
      <c r="I421" s="173"/>
      <c r="J421" s="7"/>
      <c r="K421" s="88"/>
      <c r="L421" s="88"/>
      <c r="M421" s="88"/>
      <c r="N421" s="88"/>
      <c r="O421" s="6"/>
      <c r="P421" s="21"/>
      <c r="Q421" s="21"/>
    </row>
    <row r="422" spans="4:17" outlineLevel="1" x14ac:dyDescent="0.2">
      <c r="D422" s="4" t="s">
        <v>312</v>
      </c>
      <c r="E422" s="25"/>
      <c r="F422" s="25">
        <v>0.89</v>
      </c>
      <c r="G422" s="173" t="s">
        <v>338</v>
      </c>
      <c r="H422" s="173"/>
      <c r="I422" s="173"/>
      <c r="J422" s="7"/>
      <c r="K422" s="88"/>
      <c r="L422" s="88"/>
      <c r="M422" s="88"/>
      <c r="N422" s="88"/>
      <c r="O422" s="6"/>
      <c r="P422" s="21"/>
      <c r="Q422" s="21"/>
    </row>
    <row r="423" spans="4:17" outlineLevel="1" x14ac:dyDescent="0.2">
      <c r="D423" s="4" t="str">
        <f>UPPER(B423)</f>
        <v/>
      </c>
      <c r="E423" s="25" t="s">
        <v>324</v>
      </c>
      <c r="F423" s="26">
        <v>1.36</v>
      </c>
      <c r="G423" s="173" t="s">
        <v>250</v>
      </c>
      <c r="H423" s="173"/>
      <c r="I423" s="173"/>
      <c r="J423" s="7"/>
      <c r="K423" s="88"/>
      <c r="L423" s="88"/>
      <c r="M423" s="88"/>
      <c r="N423" s="88"/>
      <c r="O423" s="6"/>
      <c r="P423" s="21"/>
      <c r="Q423" s="21"/>
    </row>
    <row r="424" spans="4:17" outlineLevel="1" x14ac:dyDescent="0.2">
      <c r="D424" s="4" t="str">
        <f>UPPER(B424)</f>
        <v/>
      </c>
      <c r="E424" s="25"/>
      <c r="F424" s="26">
        <v>7.46</v>
      </c>
      <c r="G424" s="173" t="s">
        <v>255</v>
      </c>
      <c r="H424" s="173"/>
      <c r="I424" s="173"/>
      <c r="J424" s="7"/>
      <c r="K424" s="88"/>
      <c r="L424" s="88"/>
      <c r="M424" s="88"/>
      <c r="N424" s="88"/>
      <c r="O424" s="6"/>
      <c r="P424" s="21"/>
      <c r="Q424" s="21"/>
    </row>
    <row r="425" spans="4:17" outlineLevel="1" x14ac:dyDescent="0.2">
      <c r="D425" s="4" t="s">
        <v>317</v>
      </c>
      <c r="E425" s="25" t="s">
        <v>212</v>
      </c>
      <c r="F425" s="25">
        <f>1/F421/F422*F423*F424</f>
        <v>1.1999526907155529</v>
      </c>
      <c r="G425" s="172" t="s">
        <v>315</v>
      </c>
      <c r="H425" s="172"/>
      <c r="I425" s="172"/>
      <c r="J425" s="7"/>
      <c r="K425" s="88"/>
      <c r="L425" s="88"/>
      <c r="M425" s="88"/>
      <c r="N425" s="88"/>
      <c r="O425" s="6"/>
      <c r="P425" s="21"/>
      <c r="Q425" s="21"/>
    </row>
    <row r="426" spans="4:17" outlineLevel="1" x14ac:dyDescent="0.2">
      <c r="D426" s="36" t="s">
        <v>356</v>
      </c>
      <c r="E426" s="25" t="s">
        <v>212</v>
      </c>
      <c r="F426" s="25">
        <f>F425*6.55%</f>
        <v>7.8596901241868716E-2</v>
      </c>
      <c r="G426" s="172" t="s">
        <v>316</v>
      </c>
      <c r="H426" s="172"/>
      <c r="I426" s="172"/>
      <c r="J426" s="7"/>
      <c r="K426" s="88"/>
      <c r="L426" s="88"/>
      <c r="M426" s="88"/>
      <c r="N426" s="88"/>
      <c r="O426" s="6"/>
      <c r="P426" s="21"/>
      <c r="Q426" s="21"/>
    </row>
    <row r="427" spans="4:17" outlineLevel="1" x14ac:dyDescent="0.2">
      <c r="D427" s="4" t="s">
        <v>320</v>
      </c>
      <c r="E427" s="25" t="s">
        <v>326</v>
      </c>
      <c r="F427" s="25">
        <v>1.115E-2</v>
      </c>
      <c r="G427" s="173" t="s">
        <v>338</v>
      </c>
      <c r="H427" s="173"/>
      <c r="I427" s="173"/>
      <c r="J427" s="7"/>
      <c r="K427" s="88"/>
      <c r="L427" s="88"/>
      <c r="M427" s="88"/>
      <c r="N427" s="88"/>
      <c r="O427" s="6"/>
      <c r="P427" s="21"/>
      <c r="Q427" s="21"/>
    </row>
    <row r="428" spans="4:17" outlineLevel="1" x14ac:dyDescent="0.2">
      <c r="D428" s="4" t="s">
        <v>318</v>
      </c>
      <c r="E428" s="25"/>
      <c r="F428" s="25">
        <f>F424*F427</f>
        <v>8.3179000000000003E-2</v>
      </c>
      <c r="G428" s="172" t="s">
        <v>321</v>
      </c>
      <c r="H428" s="172"/>
      <c r="I428" s="172"/>
      <c r="J428" s="7"/>
      <c r="K428" s="88"/>
      <c r="L428" s="88"/>
      <c r="M428" s="88"/>
      <c r="N428" s="88"/>
      <c r="O428" s="6"/>
      <c r="P428" s="21"/>
      <c r="Q428" s="21"/>
    </row>
    <row r="429" spans="4:17" outlineLevel="1" x14ac:dyDescent="0.2">
      <c r="D429" s="4" t="s">
        <v>323</v>
      </c>
      <c r="E429" s="25" t="s">
        <v>326</v>
      </c>
      <c r="F429" s="25">
        <f>31.45/85.7</f>
        <v>0.36697782963827302</v>
      </c>
      <c r="G429" s="173" t="s">
        <v>338</v>
      </c>
      <c r="H429" s="173"/>
      <c r="I429" s="173"/>
      <c r="J429" s="7"/>
      <c r="K429" s="88"/>
      <c r="L429" s="88"/>
      <c r="M429" s="88"/>
      <c r="N429" s="88"/>
      <c r="O429" s="6"/>
      <c r="P429" s="21"/>
      <c r="Q429" s="21"/>
    </row>
    <row r="430" spans="4:17" outlineLevel="1" x14ac:dyDescent="0.2">
      <c r="D430" s="4" t="s">
        <v>330</v>
      </c>
      <c r="E430" s="25" t="s">
        <v>327</v>
      </c>
      <c r="F430" s="25">
        <v>2.7970045634043927E-2</v>
      </c>
      <c r="G430" s="173" t="s">
        <v>338</v>
      </c>
      <c r="H430" s="173"/>
      <c r="I430" s="173"/>
      <c r="J430" s="7"/>
      <c r="K430" s="88"/>
      <c r="L430" s="88"/>
      <c r="M430" s="88"/>
      <c r="N430" s="88"/>
      <c r="O430" s="6"/>
      <c r="P430" s="21"/>
      <c r="Q430" s="21"/>
    </row>
    <row r="431" spans="4:17" outlineLevel="1" x14ac:dyDescent="0.2">
      <c r="D431" s="4" t="s">
        <v>331</v>
      </c>
      <c r="E431" s="25" t="s">
        <v>212</v>
      </c>
      <c r="F431" s="25">
        <f>F429*F424</f>
        <v>2.7376546091015168</v>
      </c>
      <c r="G431" s="172" t="s">
        <v>328</v>
      </c>
      <c r="H431" s="172"/>
      <c r="I431" s="172"/>
      <c r="J431" s="7"/>
      <c r="K431" s="88"/>
      <c r="L431" s="88"/>
      <c r="M431" s="88"/>
      <c r="N431" s="88"/>
      <c r="O431" s="6"/>
      <c r="P431" s="21"/>
      <c r="Q431" s="21"/>
    </row>
    <row r="432" spans="4:17" outlineLevel="1" x14ac:dyDescent="0.2">
      <c r="D432" s="4" t="s">
        <v>332</v>
      </c>
      <c r="E432" s="25" t="s">
        <v>247</v>
      </c>
      <c r="F432" s="25">
        <f>F430*F424</f>
        <v>0.2086565404299677</v>
      </c>
      <c r="G432" s="172" t="s">
        <v>329</v>
      </c>
      <c r="H432" s="172"/>
      <c r="I432" s="172"/>
      <c r="J432" s="7"/>
      <c r="K432" s="88"/>
      <c r="L432" s="88"/>
      <c r="M432" s="88"/>
      <c r="N432" s="88"/>
      <c r="O432" s="6"/>
      <c r="P432" s="21"/>
      <c r="Q432" s="21"/>
    </row>
    <row r="433" spans="4:17" outlineLevel="1" x14ac:dyDescent="0.2">
      <c r="D433" s="4" t="s">
        <v>322</v>
      </c>
      <c r="E433" s="25" t="s">
        <v>335</v>
      </c>
      <c r="F433" s="25">
        <f>60/85.7</f>
        <v>0.7001166861143524</v>
      </c>
      <c r="G433" s="173" t="s">
        <v>338</v>
      </c>
      <c r="H433" s="173"/>
      <c r="I433" s="173"/>
      <c r="J433" s="7"/>
      <c r="K433" s="88"/>
      <c r="L433" s="88"/>
      <c r="M433" s="88"/>
      <c r="N433" s="88"/>
      <c r="O433" s="6"/>
      <c r="P433" s="21"/>
      <c r="Q433" s="21"/>
    </row>
    <row r="434" spans="4:17" outlineLevel="1" x14ac:dyDescent="0.2">
      <c r="D434" s="4" t="s">
        <v>333</v>
      </c>
      <c r="E434" s="25" t="s">
        <v>218</v>
      </c>
      <c r="F434" s="25">
        <f>F424*F433</f>
        <v>5.2228704784130686</v>
      </c>
      <c r="G434" s="172" t="s">
        <v>334</v>
      </c>
      <c r="H434" s="172"/>
      <c r="I434" s="172"/>
      <c r="J434" s="7"/>
      <c r="K434" s="88"/>
      <c r="L434" s="88"/>
      <c r="M434" s="88"/>
      <c r="N434" s="88"/>
      <c r="O434" s="6"/>
      <c r="P434" s="21"/>
      <c r="Q434" s="21"/>
    </row>
    <row r="435" spans="4:17" outlineLevel="1" x14ac:dyDescent="0.2">
      <c r="D435" s="4" t="str">
        <f>UPPER(B435)</f>
        <v/>
      </c>
      <c r="E435" s="25" t="s">
        <v>339</v>
      </c>
      <c r="F435" s="26">
        <v>0.74299999999999999</v>
      </c>
      <c r="G435" s="173" t="s">
        <v>253</v>
      </c>
      <c r="H435" s="173"/>
      <c r="I435" s="173"/>
      <c r="J435" s="7"/>
      <c r="K435" s="88"/>
      <c r="L435" s="88"/>
      <c r="M435" s="88"/>
      <c r="N435" s="88"/>
      <c r="O435" s="6"/>
      <c r="P435" s="21"/>
      <c r="Q435" s="21"/>
    </row>
    <row r="436" spans="4:17" outlineLevel="1" x14ac:dyDescent="0.2">
      <c r="D436" s="4" t="str">
        <f>UPPER(B436)</f>
        <v/>
      </c>
      <c r="E436" s="25" t="s">
        <v>324</v>
      </c>
      <c r="F436" s="26">
        <f>349.5/1000</f>
        <v>0.34949999999999998</v>
      </c>
      <c r="G436" s="173" t="s">
        <v>252</v>
      </c>
      <c r="H436" s="173"/>
      <c r="I436" s="173"/>
      <c r="J436" s="7"/>
      <c r="K436" s="88"/>
      <c r="L436" s="88"/>
      <c r="M436" s="88"/>
      <c r="N436" s="88"/>
      <c r="O436" s="6"/>
      <c r="P436" s="21"/>
      <c r="Q436" s="21"/>
    </row>
    <row r="437" spans="4:17" outlineLevel="1" x14ac:dyDescent="0.2">
      <c r="D437" s="4" t="s">
        <v>344</v>
      </c>
      <c r="E437" s="25"/>
      <c r="F437" s="25">
        <v>0.12</v>
      </c>
      <c r="G437" s="173" t="s">
        <v>338</v>
      </c>
      <c r="H437" s="173"/>
      <c r="I437" s="173"/>
      <c r="J437" s="7"/>
      <c r="K437" s="88"/>
      <c r="L437" s="88"/>
      <c r="M437" s="88"/>
      <c r="N437" s="88"/>
      <c r="O437" s="6"/>
      <c r="P437" s="21"/>
      <c r="Q437" s="21"/>
    </row>
    <row r="438" spans="4:17" outlineLevel="1" x14ac:dyDescent="0.2">
      <c r="D438" s="4" t="s">
        <v>345</v>
      </c>
      <c r="E438" s="25"/>
      <c r="F438" s="25">
        <v>0.88</v>
      </c>
      <c r="G438" s="173" t="s">
        <v>338</v>
      </c>
      <c r="H438" s="173"/>
      <c r="I438" s="173"/>
      <c r="J438" s="7"/>
      <c r="K438" s="88"/>
      <c r="L438" s="88"/>
      <c r="M438" s="88"/>
      <c r="N438" s="88"/>
      <c r="O438" s="6"/>
      <c r="P438" s="21"/>
      <c r="Q438" s="21"/>
    </row>
    <row r="439" spans="4:17" ht="12.95" customHeight="1" outlineLevel="1" x14ac:dyDescent="0.2">
      <c r="D439" s="4" t="s">
        <v>346</v>
      </c>
      <c r="E439" s="5" t="s">
        <v>212</v>
      </c>
      <c r="F439" s="25">
        <f>F428*F438+F426+(1-F422)*F425</f>
        <v>0.28378921722057948</v>
      </c>
      <c r="G439" s="175" t="s">
        <v>373</v>
      </c>
      <c r="H439" s="176"/>
      <c r="I439" s="177"/>
      <c r="J439" s="7"/>
      <c r="K439" s="88"/>
      <c r="L439" s="88"/>
      <c r="M439" s="88"/>
      <c r="N439" s="88"/>
      <c r="O439" s="6"/>
      <c r="P439" s="21"/>
      <c r="Q439" s="21"/>
    </row>
    <row r="440" spans="4:17" outlineLevel="1" x14ac:dyDescent="0.2">
      <c r="D440" s="4" t="s">
        <v>347</v>
      </c>
      <c r="E440" s="5" t="s">
        <v>212</v>
      </c>
      <c r="F440" s="50">
        <f>F437*F428+F431</f>
        <v>2.7476360891015168</v>
      </c>
      <c r="G440" s="175" t="s">
        <v>350</v>
      </c>
      <c r="H440" s="176"/>
      <c r="I440" s="177"/>
      <c r="J440" s="7"/>
      <c r="K440" s="88"/>
      <c r="L440" s="88"/>
      <c r="M440" s="88"/>
      <c r="N440" s="88"/>
      <c r="O440" s="6"/>
      <c r="P440" s="21"/>
      <c r="Q440" s="21"/>
    </row>
    <row r="441" spans="4:17" outlineLevel="1" x14ac:dyDescent="0.2">
      <c r="D441" s="4" t="s">
        <v>352</v>
      </c>
      <c r="E441" s="5" t="s">
        <v>212</v>
      </c>
      <c r="F441" s="25">
        <f>F436/F423*F422*F445</f>
        <v>0.27444947368421052</v>
      </c>
      <c r="G441" s="175" t="s">
        <v>341</v>
      </c>
      <c r="H441" s="176"/>
      <c r="I441" s="177"/>
      <c r="J441" s="7"/>
      <c r="K441" s="88"/>
      <c r="L441" s="88"/>
      <c r="M441" s="88"/>
      <c r="N441" s="88"/>
      <c r="O441" s="6"/>
      <c r="P441" s="21"/>
      <c r="Q441" s="21"/>
    </row>
    <row r="442" spans="4:17" outlineLevel="1" x14ac:dyDescent="0.2">
      <c r="D442" s="4" t="s">
        <v>351</v>
      </c>
      <c r="E442" s="5" t="s">
        <v>212</v>
      </c>
      <c r="F442" s="25">
        <f>(1-F436/F423 -F435)*F422*F425</f>
        <v>1.5705263157927879E-5</v>
      </c>
      <c r="G442" s="175" t="s">
        <v>342</v>
      </c>
      <c r="H442" s="176"/>
      <c r="I442" s="177"/>
      <c r="J442" s="7"/>
      <c r="K442" s="88"/>
      <c r="L442" s="88"/>
      <c r="M442" s="88"/>
      <c r="N442" s="88"/>
      <c r="O442" s="6"/>
      <c r="P442" s="21"/>
      <c r="Q442" s="21"/>
    </row>
    <row r="443" spans="4:17" outlineLevel="1" x14ac:dyDescent="0.2">
      <c r="D443" s="4" t="s">
        <v>355</v>
      </c>
      <c r="E443" s="5" t="s">
        <v>212</v>
      </c>
      <c r="F443" s="25">
        <f>F445*F422*F435</f>
        <v>0.79349271578947356</v>
      </c>
      <c r="G443" s="175" t="s">
        <v>340</v>
      </c>
      <c r="H443" s="176"/>
      <c r="I443" s="177"/>
      <c r="J443" s="7"/>
      <c r="K443" s="88"/>
      <c r="L443" s="88"/>
      <c r="M443" s="88"/>
      <c r="N443" s="88"/>
      <c r="O443" s="6"/>
      <c r="P443" s="21"/>
      <c r="Q443" s="21"/>
    </row>
    <row r="444" spans="4:17" outlineLevel="1" x14ac:dyDescent="0.2">
      <c r="D444" s="12" t="s">
        <v>227</v>
      </c>
      <c r="J444" s="49"/>
    </row>
    <row r="445" spans="4:17" outlineLevel="1" x14ac:dyDescent="0.2">
      <c r="D445" s="4" t="s">
        <v>274</v>
      </c>
      <c r="E445" s="5" t="s">
        <v>212</v>
      </c>
      <c r="F445" s="25">
        <f>F425</f>
        <v>1.1999526907155529</v>
      </c>
      <c r="G445" s="4" t="s">
        <v>317</v>
      </c>
      <c r="H445" s="6"/>
      <c r="I445" s="6"/>
      <c r="J445" s="7"/>
      <c r="K445" s="88"/>
      <c r="L445" s="88"/>
      <c r="M445" s="88"/>
      <c r="N445" s="88"/>
      <c r="O445" s="6"/>
      <c r="P445" s="21"/>
      <c r="Q445" s="21"/>
    </row>
    <row r="446" spans="4:17" outlineLevel="1" x14ac:dyDescent="0.2">
      <c r="D446" s="4" t="s">
        <v>309</v>
      </c>
      <c r="E446" s="5" t="s">
        <v>212</v>
      </c>
      <c r="F446" s="25">
        <f>F426</f>
        <v>7.8596901241868716E-2</v>
      </c>
      <c r="G446" s="36" t="s">
        <v>319</v>
      </c>
      <c r="H446" s="6"/>
      <c r="I446" s="6"/>
      <c r="J446" s="7"/>
      <c r="K446" s="88"/>
      <c r="L446" s="88"/>
      <c r="M446" s="88"/>
      <c r="N446" s="88"/>
      <c r="O446" s="6"/>
      <c r="P446" s="21"/>
      <c r="Q446" s="21"/>
    </row>
    <row r="447" spans="4:17" ht="25.5" outlineLevel="1" x14ac:dyDescent="0.2">
      <c r="D447" s="4" t="s">
        <v>306</v>
      </c>
      <c r="E447" s="5" t="s">
        <v>212</v>
      </c>
      <c r="F447" s="25">
        <f>F428</f>
        <v>8.3179000000000003E-2</v>
      </c>
      <c r="G447" s="175" t="s">
        <v>318</v>
      </c>
      <c r="H447" s="177"/>
      <c r="I447" s="6"/>
      <c r="J447" s="7"/>
      <c r="K447" s="88"/>
      <c r="L447" s="88"/>
      <c r="M447" s="88"/>
      <c r="N447" s="88"/>
      <c r="O447" s="6"/>
      <c r="P447" s="21"/>
      <c r="Q447" s="21"/>
    </row>
    <row r="448" spans="4:17" outlineLevel="1" x14ac:dyDescent="0.2">
      <c r="D448" s="4" t="s">
        <v>307</v>
      </c>
      <c r="E448" s="5" t="s">
        <v>212</v>
      </c>
      <c r="F448" s="25">
        <f>F431</f>
        <v>2.7376546091015168</v>
      </c>
      <c r="G448" s="4" t="s">
        <v>336</v>
      </c>
      <c r="H448" s="6" t="s">
        <v>145</v>
      </c>
      <c r="I448" s="6" t="s">
        <v>189</v>
      </c>
      <c r="J448" s="7" t="s">
        <v>35</v>
      </c>
      <c r="K448" s="88">
        <v>2.02</v>
      </c>
      <c r="L448" s="88">
        <v>2.42</v>
      </c>
      <c r="M448" s="88">
        <v>2.0249999999999999</v>
      </c>
      <c r="N448" s="88">
        <v>2.0379999999999998</v>
      </c>
      <c r="O448" s="6" t="s">
        <v>214</v>
      </c>
      <c r="P448" s="21"/>
      <c r="Q448" s="21" t="s">
        <v>304</v>
      </c>
    </row>
    <row r="449" spans="2:17" outlineLevel="1" x14ac:dyDescent="0.2">
      <c r="D449" s="36" t="s">
        <v>310</v>
      </c>
      <c r="E449" s="5" t="s">
        <v>247</v>
      </c>
      <c r="F449" s="25">
        <f>F432</f>
        <v>0.2086565404299677</v>
      </c>
      <c r="G449" s="4" t="s">
        <v>337</v>
      </c>
      <c r="H449" s="6" t="s">
        <v>149</v>
      </c>
      <c r="I449" s="6" t="s">
        <v>186</v>
      </c>
      <c r="J449" s="7" t="s">
        <v>64</v>
      </c>
      <c r="K449" s="88" t="s">
        <v>13</v>
      </c>
      <c r="L449" s="88" t="s">
        <v>12</v>
      </c>
      <c r="M449" s="88" t="s">
        <v>12</v>
      </c>
      <c r="N449" s="88" t="s">
        <v>12</v>
      </c>
      <c r="O449" s="6" t="s">
        <v>214</v>
      </c>
      <c r="P449" s="21"/>
      <c r="Q449" s="21"/>
    </row>
    <row r="450" spans="2:17" ht="25.5" outlineLevel="1" x14ac:dyDescent="0.2">
      <c r="D450" s="4" t="s">
        <v>311</v>
      </c>
      <c r="E450" s="5" t="s">
        <v>212</v>
      </c>
      <c r="F450" s="25">
        <f>F434</f>
        <v>5.2228704784130686</v>
      </c>
      <c r="G450" s="4" t="s">
        <v>333</v>
      </c>
      <c r="H450" s="6" t="s">
        <v>144</v>
      </c>
      <c r="I450" s="6" t="s">
        <v>186</v>
      </c>
      <c r="J450" s="7" t="s">
        <v>33</v>
      </c>
      <c r="K450" s="88" t="s">
        <v>14</v>
      </c>
      <c r="L450" s="88" t="s">
        <v>12</v>
      </c>
      <c r="M450" s="88" t="s">
        <v>14</v>
      </c>
      <c r="N450" s="88" t="s">
        <v>14</v>
      </c>
      <c r="O450" s="6" t="s">
        <v>214</v>
      </c>
      <c r="P450" s="21"/>
      <c r="Q450" s="21"/>
    </row>
    <row r="451" spans="2:17" outlineLevel="1" x14ac:dyDescent="0.2"/>
    <row r="452" spans="2:17" outlineLevel="1" x14ac:dyDescent="0.2">
      <c r="D452" s="12" t="s">
        <v>216</v>
      </c>
      <c r="F452" s="47"/>
      <c r="G452" s="47"/>
    </row>
    <row r="453" spans="2:17" outlineLevel="1" x14ac:dyDescent="0.2">
      <c r="D453" s="4" t="s">
        <v>349</v>
      </c>
      <c r="E453" s="25" t="s">
        <v>212</v>
      </c>
      <c r="F453" s="25">
        <f>F443</f>
        <v>0.79349271578947356</v>
      </c>
      <c r="G453" s="38" t="s">
        <v>355</v>
      </c>
      <c r="H453" s="6"/>
      <c r="I453" s="6"/>
      <c r="J453" s="6"/>
      <c r="K453" s="88"/>
      <c r="L453" s="88"/>
      <c r="M453" s="88"/>
      <c r="N453" s="88"/>
      <c r="O453" s="6"/>
      <c r="P453" s="21"/>
      <c r="Q453" s="21"/>
    </row>
    <row r="454" spans="2:17" ht="25.5" outlineLevel="1" x14ac:dyDescent="0.2">
      <c r="D454" s="4" t="s">
        <v>348</v>
      </c>
      <c r="E454" s="25" t="s">
        <v>212</v>
      </c>
      <c r="F454" s="25">
        <f>F439</f>
        <v>0.28378921722057948</v>
      </c>
      <c r="G454" s="4" t="s">
        <v>346</v>
      </c>
      <c r="H454" s="6"/>
      <c r="I454" s="6"/>
      <c r="J454" s="6"/>
      <c r="K454" s="88"/>
      <c r="L454" s="88"/>
      <c r="M454" s="88"/>
      <c r="N454" s="88"/>
      <c r="O454" s="6"/>
      <c r="P454" s="22"/>
      <c r="Q454" s="22"/>
    </row>
    <row r="455" spans="2:17" outlineLevel="1" x14ac:dyDescent="0.2">
      <c r="D455" s="4" t="s">
        <v>249</v>
      </c>
      <c r="E455" s="25" t="s">
        <v>212</v>
      </c>
      <c r="F455" s="25">
        <f>F440</f>
        <v>2.7476360891015168</v>
      </c>
      <c r="G455" s="6" t="s">
        <v>347</v>
      </c>
      <c r="H455" s="6" t="s">
        <v>164</v>
      </c>
      <c r="I455" s="6" t="s">
        <v>186</v>
      </c>
      <c r="J455" s="7" t="s">
        <v>110</v>
      </c>
      <c r="K455" s="88" t="s">
        <v>13</v>
      </c>
      <c r="L455" s="88" t="s">
        <v>13</v>
      </c>
      <c r="M455" s="88" t="s">
        <v>13</v>
      </c>
      <c r="N455" s="88" t="s">
        <v>13</v>
      </c>
      <c r="O455" s="6" t="s">
        <v>214</v>
      </c>
      <c r="P455" s="22"/>
      <c r="Q455" s="22"/>
    </row>
    <row r="456" spans="2:17" outlineLevel="1" x14ac:dyDescent="0.2">
      <c r="H456" s="20"/>
      <c r="I456" s="20"/>
      <c r="J456" s="20"/>
      <c r="K456" s="94"/>
      <c r="L456" s="94"/>
      <c r="M456" s="94"/>
      <c r="N456" s="94"/>
      <c r="O456" s="20"/>
      <c r="P456" s="39"/>
      <c r="Q456" s="39"/>
    </row>
    <row r="457" spans="2:17" outlineLevel="1" x14ac:dyDescent="0.2">
      <c r="D457" s="12" t="s">
        <v>216</v>
      </c>
      <c r="E457" s="174" t="s">
        <v>343</v>
      </c>
      <c r="F457" s="174"/>
    </row>
    <row r="458" spans="2:17" ht="25.5" outlineLevel="1" x14ac:dyDescent="0.2">
      <c r="D458" s="4" t="s">
        <v>353</v>
      </c>
      <c r="E458" s="5" t="s">
        <v>212</v>
      </c>
      <c r="F458" s="25">
        <f>F441</f>
        <v>0.27444947368421052</v>
      </c>
      <c r="G458" s="29" t="s">
        <v>352</v>
      </c>
      <c r="H458" s="6"/>
      <c r="I458" s="6"/>
      <c r="J458" s="5"/>
      <c r="K458" s="16"/>
      <c r="L458" s="16"/>
      <c r="M458" s="16"/>
      <c r="N458" s="16"/>
      <c r="O458" s="5"/>
      <c r="P458" s="5"/>
      <c r="Q458" s="5"/>
    </row>
    <row r="459" spans="2:17" ht="25.5" outlineLevel="1" x14ac:dyDescent="0.2">
      <c r="D459" s="4" t="s">
        <v>354</v>
      </c>
      <c r="E459" s="5" t="s">
        <v>212</v>
      </c>
      <c r="F459" s="25">
        <f>F442</f>
        <v>1.5705263157927879E-5</v>
      </c>
      <c r="G459" s="6" t="s">
        <v>351</v>
      </c>
      <c r="H459" s="6"/>
      <c r="I459" s="6"/>
      <c r="J459" s="5"/>
      <c r="K459" s="16"/>
      <c r="L459" s="16"/>
      <c r="M459" s="16"/>
      <c r="N459" s="16"/>
      <c r="O459" s="5"/>
      <c r="P459" s="5"/>
      <c r="Q459" s="5"/>
    </row>
    <row r="460" spans="2:17" outlineLevel="1" x14ac:dyDescent="0.2"/>
    <row r="461" spans="2:17" outlineLevel="1" x14ac:dyDescent="0.2"/>
    <row r="462" spans="2:17" s="51" customFormat="1" x14ac:dyDescent="0.2">
      <c r="D462" s="51" t="s">
        <v>199</v>
      </c>
      <c r="K462" s="90"/>
      <c r="L462" s="90"/>
      <c r="M462" s="90"/>
      <c r="N462" s="90"/>
    </row>
    <row r="463" spans="2:17" ht="13.5" thickBot="1" x14ac:dyDescent="0.25">
      <c r="B463" s="41" t="s">
        <v>585</v>
      </c>
      <c r="C463" s="44" t="s">
        <v>359</v>
      </c>
      <c r="D463" s="44" t="str">
        <f>CONCATENATE(B463," ",C463," ",$D$462)</f>
        <v>Tabel 6.4.6 Indoor Wall 4c. Use</v>
      </c>
    </row>
    <row r="464" spans="2:17" ht="13.5" outlineLevel="1" x14ac:dyDescent="0.2">
      <c r="D464" s="142" t="s">
        <v>599</v>
      </c>
      <c r="E464" s="145" t="s">
        <v>202</v>
      </c>
      <c r="F464" s="146" t="s">
        <v>203</v>
      </c>
      <c r="G464" s="147"/>
      <c r="H464" s="147"/>
      <c r="I464" s="148"/>
      <c r="J464" s="145" t="s">
        <v>0</v>
      </c>
      <c r="K464" s="145" t="s">
        <v>204</v>
      </c>
      <c r="L464" s="145"/>
      <c r="M464" s="145"/>
      <c r="N464" s="145"/>
      <c r="O464" s="123" t="s">
        <v>205</v>
      </c>
      <c r="P464" s="132" t="s">
        <v>303</v>
      </c>
      <c r="Q464" s="137" t="s">
        <v>305</v>
      </c>
    </row>
    <row r="465" spans="2:17" outlineLevel="1" x14ac:dyDescent="0.2">
      <c r="D465" s="143"/>
      <c r="E465" s="140"/>
      <c r="F465" s="140" t="s">
        <v>219</v>
      </c>
      <c r="G465" s="131" t="s">
        <v>271</v>
      </c>
      <c r="H465" s="140" t="s">
        <v>206</v>
      </c>
      <c r="I465" s="140" t="s">
        <v>207</v>
      </c>
      <c r="J465" s="140"/>
      <c r="K465" s="149" t="s">
        <v>208</v>
      </c>
      <c r="L465" s="149" t="s">
        <v>209</v>
      </c>
      <c r="M465" s="149" t="s">
        <v>29</v>
      </c>
      <c r="N465" s="149" t="s">
        <v>210</v>
      </c>
      <c r="O465" s="124"/>
      <c r="P465" s="133"/>
      <c r="Q465" s="138"/>
    </row>
    <row r="466" spans="2:17" ht="13.5" outlineLevel="1" thickBot="1" x14ac:dyDescent="0.25">
      <c r="D466" s="144"/>
      <c r="E466" s="141"/>
      <c r="F466" s="141"/>
      <c r="G466" s="116"/>
      <c r="H466" s="141"/>
      <c r="I466" s="141"/>
      <c r="J466" s="141"/>
      <c r="K466" s="150"/>
      <c r="L466" s="150"/>
      <c r="M466" s="150"/>
      <c r="N466" s="150"/>
      <c r="O466" s="125"/>
      <c r="P466" s="134"/>
      <c r="Q466" s="139"/>
    </row>
    <row r="467" spans="2:17" outlineLevel="1" x14ac:dyDescent="0.2">
      <c r="D467" s="12" t="s">
        <v>227</v>
      </c>
      <c r="J467" s="49"/>
    </row>
    <row r="468" spans="2:17" outlineLevel="1" x14ac:dyDescent="0.2">
      <c r="D468" s="4" t="s">
        <v>349</v>
      </c>
      <c r="E468" s="5" t="s">
        <v>212</v>
      </c>
      <c r="F468" s="25">
        <v>1</v>
      </c>
      <c r="G468" s="4"/>
      <c r="H468" s="6"/>
      <c r="I468" s="6"/>
      <c r="J468" s="7"/>
      <c r="K468" s="88"/>
      <c r="L468" s="88"/>
      <c r="M468" s="88"/>
      <c r="N468" s="88"/>
      <c r="O468" s="6"/>
      <c r="P468" s="21"/>
      <c r="Q468" s="21"/>
    </row>
    <row r="469" spans="2:17" outlineLevel="1" x14ac:dyDescent="0.2"/>
    <row r="470" spans="2:17" outlineLevel="1" x14ac:dyDescent="0.2">
      <c r="D470" s="12" t="s">
        <v>216</v>
      </c>
      <c r="F470" s="47"/>
      <c r="G470" s="47"/>
    </row>
    <row r="471" spans="2:17" outlineLevel="1" x14ac:dyDescent="0.2">
      <c r="D471" s="4" t="s">
        <v>358</v>
      </c>
      <c r="E471" s="25" t="s">
        <v>212</v>
      </c>
      <c r="F471" s="25">
        <f>F468</f>
        <v>1</v>
      </c>
      <c r="G471" s="38"/>
      <c r="H471" s="6"/>
      <c r="I471" s="6"/>
      <c r="J471" s="6"/>
      <c r="K471" s="88"/>
      <c r="L471" s="88"/>
      <c r="M471" s="88"/>
      <c r="N471" s="88"/>
      <c r="O471" s="6"/>
      <c r="P471" s="21"/>
      <c r="Q471" s="21"/>
    </row>
    <row r="472" spans="2:17" outlineLevel="1" x14ac:dyDescent="0.2"/>
    <row r="473" spans="2:17" ht="13.5" thickBot="1" x14ac:dyDescent="0.25">
      <c r="B473" s="41" t="s">
        <v>586</v>
      </c>
      <c r="C473" s="43" t="s">
        <v>357</v>
      </c>
      <c r="D473" s="44" t="str">
        <f>CONCATENATE(B473," ",C473," ",$D$462)</f>
        <v>Tabel 6.4.7 Indoor Wood 4c. Use</v>
      </c>
    </row>
    <row r="474" spans="2:17" ht="13.5" outlineLevel="1" x14ac:dyDescent="0.2">
      <c r="D474" s="142" t="s">
        <v>599</v>
      </c>
      <c r="E474" s="145" t="s">
        <v>202</v>
      </c>
      <c r="F474" s="146" t="s">
        <v>203</v>
      </c>
      <c r="G474" s="147"/>
      <c r="H474" s="147"/>
      <c r="I474" s="148"/>
      <c r="J474" s="145" t="s">
        <v>0</v>
      </c>
      <c r="K474" s="145" t="s">
        <v>204</v>
      </c>
      <c r="L474" s="145"/>
      <c r="M474" s="145"/>
      <c r="N474" s="145"/>
      <c r="O474" s="123" t="s">
        <v>205</v>
      </c>
      <c r="P474" s="132" t="s">
        <v>303</v>
      </c>
      <c r="Q474" s="137" t="s">
        <v>305</v>
      </c>
    </row>
    <row r="475" spans="2:17" outlineLevel="1" x14ac:dyDescent="0.2">
      <c r="D475" s="143"/>
      <c r="E475" s="140"/>
      <c r="F475" s="140" t="s">
        <v>219</v>
      </c>
      <c r="G475" s="131" t="s">
        <v>271</v>
      </c>
      <c r="H475" s="140" t="s">
        <v>206</v>
      </c>
      <c r="I475" s="140" t="s">
        <v>207</v>
      </c>
      <c r="J475" s="140"/>
      <c r="K475" s="149" t="s">
        <v>208</v>
      </c>
      <c r="L475" s="149" t="s">
        <v>209</v>
      </c>
      <c r="M475" s="149" t="s">
        <v>29</v>
      </c>
      <c r="N475" s="149" t="s">
        <v>210</v>
      </c>
      <c r="O475" s="124"/>
      <c r="P475" s="133"/>
      <c r="Q475" s="138"/>
    </row>
    <row r="476" spans="2:17" ht="13.5" outlineLevel="1" thickBot="1" x14ac:dyDescent="0.25">
      <c r="D476" s="144"/>
      <c r="E476" s="141"/>
      <c r="F476" s="141"/>
      <c r="G476" s="116"/>
      <c r="H476" s="141"/>
      <c r="I476" s="141"/>
      <c r="J476" s="141"/>
      <c r="K476" s="150"/>
      <c r="L476" s="150"/>
      <c r="M476" s="150"/>
      <c r="N476" s="150"/>
      <c r="O476" s="125"/>
      <c r="P476" s="134"/>
      <c r="Q476" s="139"/>
    </row>
    <row r="477" spans="2:17" outlineLevel="1" x14ac:dyDescent="0.2">
      <c r="D477" s="12" t="s">
        <v>227</v>
      </c>
      <c r="J477" s="49"/>
    </row>
    <row r="478" spans="2:17" outlineLevel="1" x14ac:dyDescent="0.2">
      <c r="D478" s="4" t="s">
        <v>349</v>
      </c>
      <c r="E478" s="5" t="s">
        <v>212</v>
      </c>
      <c r="F478" s="25">
        <v>1</v>
      </c>
      <c r="G478" s="4"/>
      <c r="H478" s="6"/>
      <c r="I478" s="6"/>
      <c r="J478" s="7"/>
      <c r="K478" s="88"/>
      <c r="L478" s="88"/>
      <c r="M478" s="88"/>
      <c r="N478" s="88"/>
      <c r="O478" s="6"/>
      <c r="P478" s="21"/>
      <c r="Q478" s="21"/>
    </row>
    <row r="479" spans="2:17" outlineLevel="1" x14ac:dyDescent="0.2"/>
    <row r="480" spans="2:17" outlineLevel="1" x14ac:dyDescent="0.2">
      <c r="D480" s="12" t="s">
        <v>216</v>
      </c>
      <c r="F480" s="47"/>
      <c r="G480" s="47"/>
    </row>
    <row r="481" spans="2:17" outlineLevel="1" x14ac:dyDescent="0.2">
      <c r="D481" s="4" t="s">
        <v>358</v>
      </c>
      <c r="E481" s="25" t="s">
        <v>212</v>
      </c>
      <c r="F481" s="25">
        <f>F478</f>
        <v>1</v>
      </c>
      <c r="G481" s="38"/>
      <c r="H481" s="6"/>
      <c r="I481" s="6"/>
      <c r="J481" s="6"/>
      <c r="K481" s="88"/>
      <c r="L481" s="88"/>
      <c r="M481" s="88"/>
      <c r="N481" s="88"/>
      <c r="O481" s="6"/>
      <c r="P481" s="21"/>
      <c r="Q481" s="21"/>
    </row>
    <row r="482" spans="2:17" outlineLevel="1" x14ac:dyDescent="0.2"/>
    <row r="483" spans="2:17" outlineLevel="1" x14ac:dyDescent="0.2"/>
    <row r="484" spans="2:17" ht="13.5" thickBot="1" x14ac:dyDescent="0.25">
      <c r="B484" s="41" t="s">
        <v>587</v>
      </c>
      <c r="C484" s="43" t="s">
        <v>580</v>
      </c>
      <c r="D484" s="44" t="str">
        <f>CONCATENATE(B484," ",C484," ",$D$462)</f>
        <v>Tabel 6.4.8 Outdoor wall 4c. Use</v>
      </c>
    </row>
    <row r="485" spans="2:17" ht="13.5" outlineLevel="1" x14ac:dyDescent="0.2">
      <c r="D485" s="142" t="s">
        <v>599</v>
      </c>
      <c r="E485" s="145" t="s">
        <v>202</v>
      </c>
      <c r="F485" s="146" t="s">
        <v>203</v>
      </c>
      <c r="G485" s="147"/>
      <c r="H485" s="147"/>
      <c r="I485" s="148"/>
      <c r="J485" s="145" t="s">
        <v>0</v>
      </c>
      <c r="K485" s="145" t="s">
        <v>204</v>
      </c>
      <c r="L485" s="145"/>
      <c r="M485" s="145"/>
      <c r="N485" s="145"/>
      <c r="O485" s="123" t="s">
        <v>205</v>
      </c>
      <c r="P485" s="132" t="s">
        <v>303</v>
      </c>
      <c r="Q485" s="137" t="s">
        <v>305</v>
      </c>
    </row>
    <row r="486" spans="2:17" outlineLevel="1" x14ac:dyDescent="0.2">
      <c r="D486" s="143"/>
      <c r="E486" s="140"/>
      <c r="F486" s="140" t="s">
        <v>219</v>
      </c>
      <c r="G486" s="131" t="s">
        <v>271</v>
      </c>
      <c r="H486" s="140" t="s">
        <v>206</v>
      </c>
      <c r="I486" s="140" t="s">
        <v>207</v>
      </c>
      <c r="J486" s="140"/>
      <c r="K486" s="149" t="s">
        <v>208</v>
      </c>
      <c r="L486" s="149" t="s">
        <v>209</v>
      </c>
      <c r="M486" s="149" t="s">
        <v>29</v>
      </c>
      <c r="N486" s="149" t="s">
        <v>210</v>
      </c>
      <c r="O486" s="124"/>
      <c r="P486" s="133"/>
      <c r="Q486" s="138"/>
    </row>
    <row r="487" spans="2:17" ht="13.5" outlineLevel="1" thickBot="1" x14ac:dyDescent="0.25">
      <c r="D487" s="144"/>
      <c r="E487" s="141"/>
      <c r="F487" s="141"/>
      <c r="G487" s="116"/>
      <c r="H487" s="141"/>
      <c r="I487" s="141"/>
      <c r="J487" s="141"/>
      <c r="K487" s="150"/>
      <c r="L487" s="150"/>
      <c r="M487" s="150"/>
      <c r="N487" s="150"/>
      <c r="O487" s="125"/>
      <c r="P487" s="134"/>
      <c r="Q487" s="139"/>
    </row>
    <row r="488" spans="2:17" outlineLevel="1" x14ac:dyDescent="0.2">
      <c r="D488" s="12" t="s">
        <v>227</v>
      </c>
      <c r="J488" s="49"/>
    </row>
    <row r="489" spans="2:17" outlineLevel="1" x14ac:dyDescent="0.2">
      <c r="D489" s="4" t="s">
        <v>349</v>
      </c>
      <c r="E489" s="5" t="s">
        <v>212</v>
      </c>
      <c r="F489" s="25">
        <v>1</v>
      </c>
      <c r="G489" s="4"/>
      <c r="H489" s="6"/>
      <c r="I489" s="6"/>
      <c r="J489" s="7"/>
      <c r="K489" s="88"/>
      <c r="L489" s="88"/>
      <c r="M489" s="88"/>
      <c r="N489" s="88"/>
      <c r="O489" s="6"/>
      <c r="P489" s="21"/>
      <c r="Q489" s="21"/>
    </row>
    <row r="490" spans="2:17" outlineLevel="1" x14ac:dyDescent="0.2"/>
    <row r="491" spans="2:17" outlineLevel="1" x14ac:dyDescent="0.2">
      <c r="D491" s="12" t="s">
        <v>216</v>
      </c>
      <c r="F491" s="47"/>
      <c r="G491" s="47"/>
    </row>
    <row r="492" spans="2:17" outlineLevel="1" x14ac:dyDescent="0.2">
      <c r="D492" s="4" t="s">
        <v>358</v>
      </c>
      <c r="E492" s="25" t="s">
        <v>212</v>
      </c>
      <c r="F492" s="25">
        <f>F489-F495</f>
        <v>0.95</v>
      </c>
      <c r="G492" s="38"/>
      <c r="H492" s="6"/>
      <c r="I492" s="6"/>
      <c r="J492" s="6"/>
      <c r="K492" s="88"/>
      <c r="L492" s="88"/>
      <c r="M492" s="88"/>
      <c r="N492" s="88"/>
      <c r="O492" s="6"/>
      <c r="P492" s="21"/>
      <c r="Q492" s="21"/>
    </row>
    <row r="493" spans="2:17" outlineLevel="1" x14ac:dyDescent="0.2"/>
    <row r="494" spans="2:17" outlineLevel="1" x14ac:dyDescent="0.2">
      <c r="D494" s="12" t="s">
        <v>216</v>
      </c>
      <c r="E494" s="174" t="s">
        <v>343</v>
      </c>
      <c r="F494" s="174"/>
    </row>
    <row r="495" spans="2:17" outlineLevel="1" x14ac:dyDescent="0.2">
      <c r="D495" s="4" t="s">
        <v>551</v>
      </c>
      <c r="E495" s="25" t="s">
        <v>212</v>
      </c>
      <c r="F495" s="54">
        <f>0.05*F489</f>
        <v>0.05</v>
      </c>
      <c r="G495" s="38" t="s">
        <v>550</v>
      </c>
      <c r="H495" s="6"/>
      <c r="I495" s="6"/>
      <c r="J495" s="6"/>
      <c r="K495" s="88"/>
      <c r="L495" s="88"/>
      <c r="M495" s="88"/>
      <c r="N495" s="88"/>
      <c r="O495" s="6"/>
      <c r="P495" s="21"/>
      <c r="Q495" s="21"/>
    </row>
    <row r="496" spans="2:17" outlineLevel="1" x14ac:dyDescent="0.2"/>
    <row r="497" spans="2:17" outlineLevel="1" x14ac:dyDescent="0.2"/>
    <row r="498" spans="2:17" ht="13.5" thickBot="1" x14ac:dyDescent="0.25">
      <c r="B498" s="41" t="s">
        <v>588</v>
      </c>
      <c r="C498" s="43" t="s">
        <v>579</v>
      </c>
      <c r="D498" s="44" t="str">
        <f>CONCATENATE(B498," ",C498," ",$D$462)</f>
        <v>Tabel 6.4.9 Outdoor wood 4c. Use</v>
      </c>
    </row>
    <row r="499" spans="2:17" ht="13.5" outlineLevel="1" x14ac:dyDescent="0.2">
      <c r="D499" s="142" t="s">
        <v>599</v>
      </c>
      <c r="E499" s="145" t="s">
        <v>202</v>
      </c>
      <c r="F499" s="146" t="s">
        <v>203</v>
      </c>
      <c r="G499" s="147"/>
      <c r="H499" s="147"/>
      <c r="I499" s="148"/>
      <c r="J499" s="145" t="s">
        <v>0</v>
      </c>
      <c r="K499" s="145" t="s">
        <v>204</v>
      </c>
      <c r="L499" s="145"/>
      <c r="M499" s="145"/>
      <c r="N499" s="145"/>
      <c r="O499" s="123" t="s">
        <v>205</v>
      </c>
      <c r="P499" s="132" t="s">
        <v>303</v>
      </c>
      <c r="Q499" s="137" t="s">
        <v>305</v>
      </c>
    </row>
    <row r="500" spans="2:17" outlineLevel="1" x14ac:dyDescent="0.2">
      <c r="D500" s="143"/>
      <c r="E500" s="140"/>
      <c r="F500" s="140" t="s">
        <v>219</v>
      </c>
      <c r="G500" s="131" t="s">
        <v>271</v>
      </c>
      <c r="H500" s="140" t="s">
        <v>206</v>
      </c>
      <c r="I500" s="140" t="s">
        <v>207</v>
      </c>
      <c r="J500" s="140"/>
      <c r="K500" s="149" t="s">
        <v>208</v>
      </c>
      <c r="L500" s="149" t="s">
        <v>209</v>
      </c>
      <c r="M500" s="149" t="s">
        <v>29</v>
      </c>
      <c r="N500" s="149" t="s">
        <v>210</v>
      </c>
      <c r="O500" s="124"/>
      <c r="P500" s="133"/>
      <c r="Q500" s="138"/>
    </row>
    <row r="501" spans="2:17" ht="13.5" outlineLevel="1" thickBot="1" x14ac:dyDescent="0.25">
      <c r="D501" s="144"/>
      <c r="E501" s="141"/>
      <c r="F501" s="141"/>
      <c r="G501" s="116"/>
      <c r="H501" s="141"/>
      <c r="I501" s="141"/>
      <c r="J501" s="141"/>
      <c r="K501" s="150"/>
      <c r="L501" s="150"/>
      <c r="M501" s="150"/>
      <c r="N501" s="150"/>
      <c r="O501" s="125"/>
      <c r="P501" s="134"/>
      <c r="Q501" s="139"/>
    </row>
    <row r="502" spans="2:17" outlineLevel="1" x14ac:dyDescent="0.2">
      <c r="D502" s="12" t="s">
        <v>227</v>
      </c>
      <c r="J502" s="49"/>
    </row>
    <row r="503" spans="2:17" outlineLevel="1" x14ac:dyDescent="0.2">
      <c r="D503" s="4" t="s">
        <v>349</v>
      </c>
      <c r="E503" s="5" t="s">
        <v>212</v>
      </c>
      <c r="F503" s="25">
        <v>1</v>
      </c>
      <c r="G503" s="4"/>
      <c r="H503" s="6"/>
      <c r="I503" s="6"/>
      <c r="J503" s="7"/>
      <c r="K503" s="88"/>
      <c r="L503" s="88"/>
      <c r="M503" s="88"/>
      <c r="N503" s="88"/>
      <c r="O503" s="6"/>
      <c r="P503" s="21"/>
      <c r="Q503" s="21"/>
    </row>
    <row r="504" spans="2:17" outlineLevel="1" x14ac:dyDescent="0.2"/>
    <row r="505" spans="2:17" outlineLevel="1" x14ac:dyDescent="0.2">
      <c r="D505" s="12" t="s">
        <v>216</v>
      </c>
      <c r="F505" s="47"/>
      <c r="G505" s="47"/>
    </row>
    <row r="506" spans="2:17" outlineLevel="1" x14ac:dyDescent="0.2">
      <c r="D506" s="4" t="s">
        <v>358</v>
      </c>
      <c r="E506" s="25" t="s">
        <v>212</v>
      </c>
      <c r="F506" s="25">
        <f>F503-F509</f>
        <v>0.95</v>
      </c>
      <c r="G506" s="38"/>
      <c r="H506" s="6"/>
      <c r="I506" s="6"/>
      <c r="J506" s="6"/>
      <c r="K506" s="88"/>
      <c r="L506" s="88"/>
      <c r="M506" s="88"/>
      <c r="N506" s="88"/>
      <c r="O506" s="6"/>
      <c r="P506" s="21"/>
      <c r="Q506" s="21"/>
    </row>
    <row r="507" spans="2:17" outlineLevel="1" x14ac:dyDescent="0.2"/>
    <row r="508" spans="2:17" outlineLevel="1" x14ac:dyDescent="0.2">
      <c r="D508" s="12" t="s">
        <v>216</v>
      </c>
      <c r="E508" s="174" t="s">
        <v>343</v>
      </c>
      <c r="F508" s="174"/>
    </row>
    <row r="509" spans="2:17" outlineLevel="1" x14ac:dyDescent="0.2">
      <c r="D509" s="4" t="s">
        <v>551</v>
      </c>
      <c r="E509" s="25" t="s">
        <v>212</v>
      </c>
      <c r="F509" s="54">
        <f>0.05*F503</f>
        <v>0.05</v>
      </c>
      <c r="G509" s="38" t="s">
        <v>550</v>
      </c>
      <c r="H509" s="6"/>
      <c r="I509" s="6"/>
      <c r="J509" s="6"/>
      <c r="K509" s="88"/>
      <c r="L509" s="88"/>
      <c r="M509" s="88"/>
      <c r="N509" s="88"/>
      <c r="O509" s="6"/>
      <c r="P509" s="21"/>
      <c r="Q509" s="21"/>
    </row>
    <row r="510" spans="2:17" outlineLevel="1" x14ac:dyDescent="0.2"/>
    <row r="511" spans="2:17" outlineLevel="1" x14ac:dyDescent="0.2"/>
    <row r="512" spans="2:17" s="51" customFormat="1" x14ac:dyDescent="0.2">
      <c r="D512" s="51" t="s">
        <v>200</v>
      </c>
      <c r="K512" s="90"/>
      <c r="L512" s="90"/>
      <c r="M512" s="90"/>
      <c r="N512" s="90"/>
    </row>
    <row r="513" spans="2:17" ht="13.5" thickBot="1" x14ac:dyDescent="0.25">
      <c r="B513" s="41" t="s">
        <v>592</v>
      </c>
      <c r="C513" s="41" t="s">
        <v>566</v>
      </c>
      <c r="D513" s="44" t="str">
        <f>CONCATENATE(B513," ",C513," ",$D$512)</f>
        <v>Tabel 6.5.1 All subcategories 5a. Transport to End-of-life</v>
      </c>
    </row>
    <row r="514" spans="2:17" ht="13.5" customHeight="1" outlineLevel="1" x14ac:dyDescent="0.2">
      <c r="D514" s="105" t="s">
        <v>599</v>
      </c>
      <c r="E514" s="108" t="s">
        <v>202</v>
      </c>
      <c r="F514" s="154" t="s">
        <v>203</v>
      </c>
      <c r="G514" s="132"/>
      <c r="H514" s="132"/>
      <c r="I514" s="132"/>
      <c r="J514" s="132" t="s">
        <v>0</v>
      </c>
      <c r="K514" s="135" t="s">
        <v>204</v>
      </c>
      <c r="L514" s="135"/>
      <c r="M514" s="135"/>
      <c r="N514" s="135"/>
      <c r="O514" s="123" t="s">
        <v>205</v>
      </c>
      <c r="P514" s="132" t="s">
        <v>303</v>
      </c>
      <c r="Q514" s="137" t="s">
        <v>305</v>
      </c>
    </row>
    <row r="515" spans="2:17" ht="12.95" customHeight="1" outlineLevel="1" x14ac:dyDescent="0.2">
      <c r="D515" s="106"/>
      <c r="E515" s="109"/>
      <c r="F515" s="140" t="s">
        <v>219</v>
      </c>
      <c r="G515" s="133" t="s">
        <v>271</v>
      </c>
      <c r="H515" s="140" t="s">
        <v>206</v>
      </c>
      <c r="I515" s="140" t="s">
        <v>207</v>
      </c>
      <c r="J515" s="133"/>
      <c r="K515" s="136"/>
      <c r="L515" s="136"/>
      <c r="M515" s="136"/>
      <c r="N515" s="136"/>
      <c r="O515" s="124"/>
      <c r="P515" s="133"/>
      <c r="Q515" s="138"/>
    </row>
    <row r="516" spans="2:17" ht="13.5" customHeight="1" outlineLevel="1" thickBot="1" x14ac:dyDescent="0.25">
      <c r="D516" s="107"/>
      <c r="E516" s="110"/>
      <c r="F516" s="141"/>
      <c r="G516" s="134"/>
      <c r="H516" s="141"/>
      <c r="I516" s="141"/>
      <c r="J516" s="134"/>
      <c r="K516" s="97" t="s">
        <v>208</v>
      </c>
      <c r="L516" s="97" t="s">
        <v>209</v>
      </c>
      <c r="M516" s="97" t="s">
        <v>29</v>
      </c>
      <c r="N516" s="97" t="s">
        <v>210</v>
      </c>
      <c r="O516" s="125"/>
      <c r="P516" s="134"/>
      <c r="Q516" s="139"/>
    </row>
    <row r="517" spans="2:17" ht="13.5" outlineLevel="1" x14ac:dyDescent="0.2">
      <c r="D517" s="10" t="s">
        <v>362</v>
      </c>
      <c r="E517" s="10" t="s">
        <v>218</v>
      </c>
      <c r="F517" s="10">
        <v>80</v>
      </c>
      <c r="G517" s="10"/>
      <c r="H517" s="10" t="s">
        <v>167</v>
      </c>
      <c r="I517" s="10" t="s">
        <v>186</v>
      </c>
      <c r="J517" s="6" t="s">
        <v>314</v>
      </c>
      <c r="K517" s="93" t="s">
        <v>13</v>
      </c>
      <c r="L517" s="93" t="s">
        <v>12</v>
      </c>
      <c r="M517" s="93" t="s">
        <v>12</v>
      </c>
      <c r="N517" s="93" t="s">
        <v>12</v>
      </c>
      <c r="O517" s="10" t="s">
        <v>214</v>
      </c>
      <c r="P517" s="14"/>
      <c r="Q517" s="34">
        <v>0.64</v>
      </c>
    </row>
    <row r="518" spans="2:17" ht="13.5" outlineLevel="1" x14ac:dyDescent="0.25">
      <c r="D518" s="6" t="s">
        <v>232</v>
      </c>
      <c r="E518" s="6" t="s">
        <v>212</v>
      </c>
      <c r="F518" s="25">
        <f>0.0000182*F517</f>
        <v>1.4559999999999998E-3</v>
      </c>
      <c r="G518" s="10" t="s">
        <v>313</v>
      </c>
      <c r="H518" s="6" t="s">
        <v>176</v>
      </c>
      <c r="I518" s="6" t="s">
        <v>186</v>
      </c>
      <c r="J518" s="6" t="s">
        <v>97</v>
      </c>
      <c r="K518" s="88" t="s">
        <v>13</v>
      </c>
      <c r="L518" s="88" t="s">
        <v>12</v>
      </c>
      <c r="M518" s="88" t="s">
        <v>12</v>
      </c>
      <c r="N518" s="88" t="s">
        <v>12</v>
      </c>
      <c r="O518" s="6" t="s">
        <v>214</v>
      </c>
      <c r="P518" s="22"/>
      <c r="Q518" s="33"/>
    </row>
    <row r="519" spans="2:17" outlineLevel="1" x14ac:dyDescent="0.2"/>
    <row r="520" spans="2:17" s="51" customFormat="1" x14ac:dyDescent="0.2">
      <c r="D520" s="51" t="s">
        <v>589</v>
      </c>
      <c r="K520" s="90"/>
      <c r="L520" s="90"/>
      <c r="M520" s="90"/>
      <c r="N520" s="90"/>
    </row>
    <row r="521" spans="2:17" ht="13.5" thickBot="1" x14ac:dyDescent="0.25">
      <c r="B521" s="41" t="s">
        <v>593</v>
      </c>
      <c r="C521" s="44" t="s">
        <v>359</v>
      </c>
      <c r="D521" s="44" t="str">
        <f>CONCATENATE(B521," ",C521," ",$D$520)</f>
        <v>Tabel 6.5.2 Indoor Wall 5b1 End-of-life of dried paint film</v>
      </c>
    </row>
    <row r="522" spans="2:17" ht="13.5" customHeight="1" outlineLevel="1" x14ac:dyDescent="0.2">
      <c r="D522" s="178" t="s">
        <v>599</v>
      </c>
      <c r="E522" s="135" t="s">
        <v>202</v>
      </c>
      <c r="F522" s="132" t="s">
        <v>203</v>
      </c>
      <c r="G522" s="132"/>
      <c r="H522" s="132"/>
      <c r="I522" s="132"/>
      <c r="J522" s="132" t="s">
        <v>0</v>
      </c>
      <c r="K522" s="135" t="s">
        <v>204</v>
      </c>
      <c r="L522" s="135"/>
      <c r="M522" s="135"/>
      <c r="N522" s="135"/>
      <c r="O522" s="123" t="s">
        <v>205</v>
      </c>
      <c r="P522" s="132" t="s">
        <v>303</v>
      </c>
      <c r="Q522" s="137" t="s">
        <v>305</v>
      </c>
    </row>
    <row r="523" spans="2:17" ht="12.95" customHeight="1" outlineLevel="1" x14ac:dyDescent="0.2">
      <c r="D523" s="179"/>
      <c r="E523" s="136"/>
      <c r="F523" s="140" t="s">
        <v>219</v>
      </c>
      <c r="G523" s="133" t="s">
        <v>271</v>
      </c>
      <c r="H523" s="140" t="s">
        <v>206</v>
      </c>
      <c r="I523" s="140" t="s">
        <v>207</v>
      </c>
      <c r="J523" s="133"/>
      <c r="K523" s="136"/>
      <c r="L523" s="136"/>
      <c r="M523" s="136"/>
      <c r="N523" s="136"/>
      <c r="O523" s="124"/>
      <c r="P523" s="133"/>
      <c r="Q523" s="138"/>
    </row>
    <row r="524" spans="2:17" ht="13.5" customHeight="1" outlineLevel="1" thickBot="1" x14ac:dyDescent="0.25">
      <c r="D524" s="180"/>
      <c r="E524" s="181"/>
      <c r="F524" s="141"/>
      <c r="G524" s="134"/>
      <c r="H524" s="141"/>
      <c r="I524" s="141"/>
      <c r="J524" s="134"/>
      <c r="K524" s="97" t="s">
        <v>208</v>
      </c>
      <c r="L524" s="97" t="s">
        <v>209</v>
      </c>
      <c r="M524" s="97" t="s">
        <v>29</v>
      </c>
      <c r="N524" s="97" t="s">
        <v>210</v>
      </c>
      <c r="O524" s="125"/>
      <c r="P524" s="134"/>
      <c r="Q524" s="139"/>
    </row>
    <row r="525" spans="2:17" outlineLevel="1" x14ac:dyDescent="0.2">
      <c r="D525" s="13" t="s">
        <v>227</v>
      </c>
      <c r="F525" s="47"/>
      <c r="G525" s="47"/>
    </row>
    <row r="526" spans="2:17" outlineLevel="1" x14ac:dyDescent="0.2">
      <c r="D526" s="4" t="s">
        <v>358</v>
      </c>
      <c r="E526" s="25" t="s">
        <v>212</v>
      </c>
      <c r="F526" s="25">
        <v>1</v>
      </c>
      <c r="G526" s="38"/>
      <c r="H526" s="6"/>
      <c r="I526" s="6"/>
      <c r="J526" s="6"/>
      <c r="K526" s="88"/>
      <c r="L526" s="88"/>
      <c r="M526" s="88"/>
      <c r="N526" s="88"/>
      <c r="O526" s="6"/>
      <c r="P526" s="21"/>
      <c r="Q526" s="21"/>
    </row>
    <row r="527" spans="2:17" outlineLevel="1" x14ac:dyDescent="0.2"/>
    <row r="528" spans="2:17" outlineLevel="1" x14ac:dyDescent="0.2">
      <c r="D528" s="12" t="s">
        <v>216</v>
      </c>
    </row>
    <row r="529" spans="2:17" outlineLevel="1" x14ac:dyDescent="0.2">
      <c r="D529" s="4" t="s">
        <v>360</v>
      </c>
      <c r="E529" s="25" t="s">
        <v>212</v>
      </c>
      <c r="F529" s="25"/>
      <c r="G529" s="38"/>
      <c r="H529" s="6" t="s">
        <v>141</v>
      </c>
      <c r="I529" s="6" t="s">
        <v>186</v>
      </c>
      <c r="J529" s="6" t="s">
        <v>65</v>
      </c>
      <c r="K529" s="88" t="s">
        <v>13</v>
      </c>
      <c r="L529" s="88" t="s">
        <v>12</v>
      </c>
      <c r="M529" s="88" t="s">
        <v>12</v>
      </c>
      <c r="N529" s="88" t="s">
        <v>13</v>
      </c>
      <c r="O529" s="6" t="s">
        <v>214</v>
      </c>
      <c r="P529" s="21"/>
      <c r="Q529" s="21"/>
    </row>
    <row r="530" spans="2:17" outlineLevel="1" x14ac:dyDescent="0.2">
      <c r="D530" s="4" t="s">
        <v>361</v>
      </c>
      <c r="E530" s="25" t="s">
        <v>212</v>
      </c>
      <c r="F530" s="25">
        <v>1</v>
      </c>
      <c r="G530" s="38"/>
      <c r="H530" s="6" t="s">
        <v>166</v>
      </c>
      <c r="I530" s="6" t="s">
        <v>186</v>
      </c>
      <c r="J530" s="6" t="s">
        <v>69</v>
      </c>
      <c r="K530" s="88" t="s">
        <v>13</v>
      </c>
      <c r="L530" s="88" t="s">
        <v>13</v>
      </c>
      <c r="M530" s="88" t="s">
        <v>13</v>
      </c>
      <c r="N530" s="88" t="s">
        <v>13</v>
      </c>
      <c r="O530" s="6" t="s">
        <v>214</v>
      </c>
      <c r="P530" s="21"/>
      <c r="Q530" s="21"/>
    </row>
    <row r="531" spans="2:17" ht="13.5" outlineLevel="1" x14ac:dyDescent="0.25">
      <c r="H531" s="20"/>
      <c r="I531" s="20"/>
      <c r="J531" s="20"/>
      <c r="K531" s="94"/>
      <c r="L531" s="94"/>
      <c r="M531" s="94"/>
      <c r="N531" s="94"/>
      <c r="O531" s="20"/>
      <c r="P531" s="39"/>
      <c r="Q531" s="55"/>
    </row>
    <row r="532" spans="2:17" outlineLevel="1" x14ac:dyDescent="0.2">
      <c r="D532" s="12" t="s">
        <v>216</v>
      </c>
      <c r="E532" s="174" t="s">
        <v>343</v>
      </c>
      <c r="F532" s="174"/>
    </row>
    <row r="533" spans="2:17" outlineLevel="1" x14ac:dyDescent="0.2">
      <c r="D533" s="4" t="s">
        <v>551</v>
      </c>
      <c r="E533" s="25" t="s">
        <v>212</v>
      </c>
      <c r="F533" s="54">
        <f>0.05*F526</f>
        <v>0.05</v>
      </c>
      <c r="G533" s="38" t="s">
        <v>251</v>
      </c>
      <c r="H533" s="6"/>
      <c r="I533" s="6"/>
      <c r="J533" s="6"/>
      <c r="K533" s="88"/>
      <c r="L533" s="88"/>
      <c r="M533" s="88"/>
      <c r="N533" s="88"/>
      <c r="O533" s="6"/>
      <c r="P533" s="21"/>
      <c r="Q533" s="21"/>
    </row>
    <row r="534" spans="2:17" outlineLevel="1" x14ac:dyDescent="0.2"/>
    <row r="535" spans="2:17" ht="13.5" thickBot="1" x14ac:dyDescent="0.25">
      <c r="B535" s="41" t="s">
        <v>594</v>
      </c>
      <c r="C535" s="43" t="s">
        <v>357</v>
      </c>
      <c r="D535" s="44" t="str">
        <f>CONCATENATE(B535," ",C535," ",$D$520)</f>
        <v>Tabel 6.5.3 Indoor Wood 5b1 End-of-life of dried paint film</v>
      </c>
    </row>
    <row r="536" spans="2:17" ht="13.5" customHeight="1" outlineLevel="1" x14ac:dyDescent="0.2">
      <c r="D536" s="105" t="s">
        <v>599</v>
      </c>
      <c r="E536" s="108" t="s">
        <v>202</v>
      </c>
      <c r="F536" s="154" t="s">
        <v>203</v>
      </c>
      <c r="G536" s="132"/>
      <c r="H536" s="132"/>
      <c r="I536" s="132"/>
      <c r="J536" s="132" t="s">
        <v>0</v>
      </c>
      <c r="K536" s="135" t="s">
        <v>204</v>
      </c>
      <c r="L536" s="135"/>
      <c r="M536" s="135"/>
      <c r="N536" s="135"/>
      <c r="O536" s="123" t="s">
        <v>205</v>
      </c>
      <c r="P536" s="132" t="s">
        <v>303</v>
      </c>
      <c r="Q536" s="137" t="s">
        <v>305</v>
      </c>
    </row>
    <row r="537" spans="2:17" ht="12.95" customHeight="1" outlineLevel="1" x14ac:dyDescent="0.2">
      <c r="D537" s="106"/>
      <c r="E537" s="109"/>
      <c r="F537" s="140" t="s">
        <v>219</v>
      </c>
      <c r="G537" s="133" t="s">
        <v>271</v>
      </c>
      <c r="H537" s="140" t="s">
        <v>206</v>
      </c>
      <c r="I537" s="140" t="s">
        <v>207</v>
      </c>
      <c r="J537" s="133"/>
      <c r="K537" s="136"/>
      <c r="L537" s="136"/>
      <c r="M537" s="136"/>
      <c r="N537" s="136"/>
      <c r="O537" s="124"/>
      <c r="P537" s="133"/>
      <c r="Q537" s="138"/>
    </row>
    <row r="538" spans="2:17" ht="13.5" customHeight="1" outlineLevel="1" thickBot="1" x14ac:dyDescent="0.25">
      <c r="D538" s="107"/>
      <c r="E538" s="110"/>
      <c r="F538" s="141"/>
      <c r="G538" s="134"/>
      <c r="H538" s="141"/>
      <c r="I538" s="141"/>
      <c r="J538" s="134"/>
      <c r="K538" s="97" t="s">
        <v>208</v>
      </c>
      <c r="L538" s="97" t="s">
        <v>209</v>
      </c>
      <c r="M538" s="97" t="s">
        <v>29</v>
      </c>
      <c r="N538" s="97" t="s">
        <v>210</v>
      </c>
      <c r="O538" s="125"/>
      <c r="P538" s="134"/>
      <c r="Q538" s="139"/>
    </row>
    <row r="539" spans="2:17" outlineLevel="1" x14ac:dyDescent="0.2">
      <c r="D539" s="12" t="s">
        <v>227</v>
      </c>
      <c r="F539" s="47"/>
      <c r="G539" s="47"/>
    </row>
    <row r="540" spans="2:17" outlineLevel="1" x14ac:dyDescent="0.2">
      <c r="D540" s="4" t="s">
        <v>358</v>
      </c>
      <c r="E540" s="25" t="s">
        <v>212</v>
      </c>
      <c r="F540" s="25">
        <v>1</v>
      </c>
      <c r="G540" s="38"/>
      <c r="H540" s="6"/>
      <c r="I540" s="6"/>
      <c r="J540" s="6"/>
      <c r="K540" s="88"/>
      <c r="L540" s="88"/>
      <c r="M540" s="88"/>
      <c r="N540" s="88"/>
      <c r="O540" s="6"/>
      <c r="P540" s="21"/>
      <c r="Q540" s="21"/>
    </row>
    <row r="541" spans="2:17" outlineLevel="1" x14ac:dyDescent="0.2"/>
    <row r="542" spans="2:17" outlineLevel="1" x14ac:dyDescent="0.2">
      <c r="D542" s="12" t="s">
        <v>216</v>
      </c>
    </row>
    <row r="543" spans="2:17" outlineLevel="1" x14ac:dyDescent="0.2">
      <c r="D543" s="4" t="s">
        <v>360</v>
      </c>
      <c r="E543" s="25" t="s">
        <v>212</v>
      </c>
      <c r="F543" s="25">
        <v>1</v>
      </c>
      <c r="G543" s="38"/>
      <c r="H543" s="6" t="s">
        <v>141</v>
      </c>
      <c r="I543" s="6" t="s">
        <v>186</v>
      </c>
      <c r="J543" s="6" t="s">
        <v>65</v>
      </c>
      <c r="K543" s="88" t="s">
        <v>13</v>
      </c>
      <c r="L543" s="88" t="s">
        <v>12</v>
      </c>
      <c r="M543" s="88" t="s">
        <v>12</v>
      </c>
      <c r="N543" s="88" t="s">
        <v>13</v>
      </c>
      <c r="O543" s="6" t="s">
        <v>559</v>
      </c>
      <c r="P543" s="21"/>
      <c r="Q543" s="21"/>
    </row>
    <row r="544" spans="2:17" outlineLevel="1" x14ac:dyDescent="0.2">
      <c r="D544" s="4" t="s">
        <v>361</v>
      </c>
      <c r="E544" s="25" t="s">
        <v>212</v>
      </c>
      <c r="F544" s="25"/>
      <c r="G544" s="38"/>
      <c r="H544" s="6" t="s">
        <v>166</v>
      </c>
      <c r="I544" s="6" t="s">
        <v>186</v>
      </c>
      <c r="J544" s="6" t="s">
        <v>69</v>
      </c>
      <c r="K544" s="88" t="s">
        <v>13</v>
      </c>
      <c r="L544" s="88" t="s">
        <v>13</v>
      </c>
      <c r="M544" s="88" t="s">
        <v>13</v>
      </c>
      <c r="N544" s="88" t="s">
        <v>13</v>
      </c>
      <c r="O544" s="6" t="s">
        <v>214</v>
      </c>
      <c r="P544" s="21"/>
      <c r="Q544" s="21"/>
    </row>
    <row r="545" spans="2:17" ht="13.5" outlineLevel="1" x14ac:dyDescent="0.25">
      <c r="H545" s="20"/>
      <c r="I545" s="20"/>
      <c r="J545" s="20"/>
      <c r="K545" s="94"/>
      <c r="L545" s="94"/>
      <c r="M545" s="94"/>
      <c r="N545" s="94"/>
      <c r="O545" s="20"/>
      <c r="P545" s="39"/>
      <c r="Q545" s="55"/>
    </row>
    <row r="546" spans="2:17" ht="13.5" thickBot="1" x14ac:dyDescent="0.25">
      <c r="B546" s="41" t="s">
        <v>595</v>
      </c>
      <c r="C546" s="43" t="s">
        <v>580</v>
      </c>
      <c r="D546" s="44" t="str">
        <f>CONCATENATE(B546," ",C546," ",$D$520)</f>
        <v>Tabel 6.5.4 Outdoor wall 5b1 End-of-life of dried paint film</v>
      </c>
    </row>
    <row r="547" spans="2:17" ht="13.5" customHeight="1" outlineLevel="1" x14ac:dyDescent="0.2">
      <c r="D547" s="105" t="s">
        <v>599</v>
      </c>
      <c r="E547" s="108" t="s">
        <v>202</v>
      </c>
      <c r="F547" s="182" t="s">
        <v>203</v>
      </c>
      <c r="G547" s="147"/>
      <c r="H547" s="147"/>
      <c r="I547" s="148"/>
      <c r="J547" s="132" t="s">
        <v>0</v>
      </c>
      <c r="K547" s="135" t="s">
        <v>204</v>
      </c>
      <c r="L547" s="135"/>
      <c r="M547" s="135"/>
      <c r="N547" s="135"/>
      <c r="O547" s="123" t="s">
        <v>205</v>
      </c>
      <c r="P547" s="132" t="s">
        <v>303</v>
      </c>
      <c r="Q547" s="137" t="s">
        <v>305</v>
      </c>
    </row>
    <row r="548" spans="2:17" ht="12.95" customHeight="1" outlineLevel="1" x14ac:dyDescent="0.2">
      <c r="D548" s="106"/>
      <c r="E548" s="109"/>
      <c r="F548" s="140" t="s">
        <v>219</v>
      </c>
      <c r="G548" s="133" t="s">
        <v>271</v>
      </c>
      <c r="H548" s="140" t="s">
        <v>206</v>
      </c>
      <c r="I548" s="140" t="s">
        <v>207</v>
      </c>
      <c r="J548" s="133"/>
      <c r="K548" s="136"/>
      <c r="L548" s="136"/>
      <c r="M548" s="136"/>
      <c r="N548" s="136"/>
      <c r="O548" s="124"/>
      <c r="P548" s="133"/>
      <c r="Q548" s="138"/>
    </row>
    <row r="549" spans="2:17" ht="13.5" customHeight="1" outlineLevel="1" thickBot="1" x14ac:dyDescent="0.25">
      <c r="D549" s="107"/>
      <c r="E549" s="110"/>
      <c r="F549" s="141"/>
      <c r="G549" s="134"/>
      <c r="H549" s="141"/>
      <c r="I549" s="141"/>
      <c r="J549" s="134"/>
      <c r="K549" s="97" t="s">
        <v>208</v>
      </c>
      <c r="L549" s="97" t="s">
        <v>209</v>
      </c>
      <c r="M549" s="97" t="s">
        <v>29</v>
      </c>
      <c r="N549" s="97" t="s">
        <v>210</v>
      </c>
      <c r="O549" s="125"/>
      <c r="P549" s="134"/>
      <c r="Q549" s="139"/>
    </row>
    <row r="550" spans="2:17" outlineLevel="1" x14ac:dyDescent="0.2">
      <c r="D550" s="12" t="s">
        <v>227</v>
      </c>
      <c r="F550" s="47"/>
      <c r="G550" s="47"/>
    </row>
    <row r="551" spans="2:17" outlineLevel="1" x14ac:dyDescent="0.2">
      <c r="D551" s="4" t="s">
        <v>358</v>
      </c>
      <c r="E551" s="25" t="s">
        <v>212</v>
      </c>
      <c r="F551" s="25">
        <v>1</v>
      </c>
      <c r="G551" s="38"/>
      <c r="H551" s="6"/>
      <c r="I551" s="6"/>
      <c r="J551" s="6"/>
      <c r="K551" s="88"/>
      <c r="L551" s="88"/>
      <c r="M551" s="88"/>
      <c r="N551" s="88"/>
      <c r="O551" s="6"/>
      <c r="P551" s="21"/>
      <c r="Q551" s="21"/>
    </row>
    <row r="552" spans="2:17" outlineLevel="1" x14ac:dyDescent="0.2"/>
    <row r="553" spans="2:17" outlineLevel="1" x14ac:dyDescent="0.2">
      <c r="D553" s="12" t="s">
        <v>216</v>
      </c>
    </row>
    <row r="554" spans="2:17" outlineLevel="1" x14ac:dyDescent="0.2">
      <c r="D554" s="4" t="s">
        <v>360</v>
      </c>
      <c r="E554" s="25" t="s">
        <v>212</v>
      </c>
      <c r="F554" s="25">
        <v>0</v>
      </c>
      <c r="G554" s="38"/>
      <c r="H554" s="6" t="s">
        <v>141</v>
      </c>
      <c r="I554" s="6" t="s">
        <v>186</v>
      </c>
      <c r="J554" s="6" t="s">
        <v>65</v>
      </c>
      <c r="K554" s="88" t="s">
        <v>13</v>
      </c>
      <c r="L554" s="88" t="s">
        <v>12</v>
      </c>
      <c r="M554" s="88" t="s">
        <v>12</v>
      </c>
      <c r="N554" s="88" t="s">
        <v>13</v>
      </c>
      <c r="O554" s="6" t="s">
        <v>214</v>
      </c>
      <c r="P554" s="21"/>
      <c r="Q554" s="21"/>
    </row>
    <row r="555" spans="2:17" outlineLevel="1" x14ac:dyDescent="0.2">
      <c r="D555" s="4" t="s">
        <v>361</v>
      </c>
      <c r="E555" s="25" t="s">
        <v>212</v>
      </c>
      <c r="F555" s="25">
        <v>1</v>
      </c>
      <c r="G555" s="38"/>
      <c r="H555" s="6" t="s">
        <v>166</v>
      </c>
      <c r="I555" s="6" t="s">
        <v>186</v>
      </c>
      <c r="J555" s="6" t="s">
        <v>69</v>
      </c>
      <c r="K555" s="88" t="s">
        <v>13</v>
      </c>
      <c r="L555" s="88" t="s">
        <v>13</v>
      </c>
      <c r="M555" s="88" t="s">
        <v>13</v>
      </c>
      <c r="N555" s="88" t="s">
        <v>13</v>
      </c>
      <c r="O555" s="6" t="s">
        <v>214</v>
      </c>
      <c r="P555" s="21"/>
      <c r="Q555" s="21"/>
    </row>
    <row r="556" spans="2:17" outlineLevel="1" x14ac:dyDescent="0.2"/>
    <row r="557" spans="2:17" ht="13.5" thickBot="1" x14ac:dyDescent="0.25">
      <c r="B557" s="41" t="s">
        <v>596</v>
      </c>
      <c r="C557" s="43" t="s">
        <v>579</v>
      </c>
      <c r="D557" s="44" t="str">
        <f>CONCATENATE(B557," ",C557," ",$D$520)</f>
        <v>Tabel 6.5.5 Outdoor wood 5b1 End-of-life of dried paint film</v>
      </c>
    </row>
    <row r="558" spans="2:17" ht="14.45" customHeight="1" outlineLevel="1" x14ac:dyDescent="0.2">
      <c r="D558" s="105" t="s">
        <v>599</v>
      </c>
      <c r="E558" s="108" t="s">
        <v>202</v>
      </c>
      <c r="F558" s="111" t="s">
        <v>203</v>
      </c>
      <c r="G558" s="112"/>
      <c r="H558" s="112"/>
      <c r="I558" s="113"/>
      <c r="J558" s="132" t="s">
        <v>0</v>
      </c>
      <c r="K558" s="135" t="s">
        <v>204</v>
      </c>
      <c r="L558" s="135"/>
      <c r="M558" s="135"/>
      <c r="N558" s="135"/>
      <c r="O558" s="123" t="s">
        <v>205</v>
      </c>
      <c r="P558" s="132" t="s">
        <v>303</v>
      </c>
      <c r="Q558" s="137" t="s">
        <v>305</v>
      </c>
    </row>
    <row r="559" spans="2:17" ht="12.95" customHeight="1" outlineLevel="1" x14ac:dyDescent="0.2">
      <c r="D559" s="106"/>
      <c r="E559" s="109"/>
      <c r="F559" s="140" t="s">
        <v>219</v>
      </c>
      <c r="G559" s="133" t="s">
        <v>271</v>
      </c>
      <c r="H559" s="140" t="s">
        <v>206</v>
      </c>
      <c r="I559" s="140" t="s">
        <v>207</v>
      </c>
      <c r="J559" s="133"/>
      <c r="K559" s="136"/>
      <c r="L559" s="136"/>
      <c r="M559" s="136"/>
      <c r="N559" s="136"/>
      <c r="O559" s="124"/>
      <c r="P559" s="133"/>
      <c r="Q559" s="138"/>
    </row>
    <row r="560" spans="2:17" ht="13.5" customHeight="1" outlineLevel="1" thickBot="1" x14ac:dyDescent="0.25">
      <c r="D560" s="107"/>
      <c r="E560" s="110"/>
      <c r="F560" s="141"/>
      <c r="G560" s="134"/>
      <c r="H560" s="141"/>
      <c r="I560" s="141"/>
      <c r="J560" s="134"/>
      <c r="K560" s="97" t="s">
        <v>208</v>
      </c>
      <c r="L560" s="97" t="s">
        <v>209</v>
      </c>
      <c r="M560" s="97" t="s">
        <v>29</v>
      </c>
      <c r="N560" s="97" t="s">
        <v>210</v>
      </c>
      <c r="O560" s="125"/>
      <c r="P560" s="134"/>
      <c r="Q560" s="139"/>
    </row>
    <row r="561" spans="2:17" outlineLevel="1" x14ac:dyDescent="0.2">
      <c r="D561" s="12" t="s">
        <v>227</v>
      </c>
      <c r="F561" s="47"/>
      <c r="G561" s="47"/>
    </row>
    <row r="562" spans="2:17" outlineLevel="1" x14ac:dyDescent="0.2">
      <c r="D562" s="4" t="s">
        <v>358</v>
      </c>
      <c r="E562" s="25" t="s">
        <v>212</v>
      </c>
      <c r="F562" s="25">
        <v>1</v>
      </c>
      <c r="G562" s="38"/>
      <c r="H562" s="6"/>
      <c r="I562" s="6"/>
      <c r="J562" s="6"/>
      <c r="K562" s="88"/>
      <c r="L562" s="88"/>
      <c r="M562" s="88"/>
      <c r="N562" s="88"/>
      <c r="O562" s="6"/>
      <c r="P562" s="21"/>
      <c r="Q562" s="21"/>
    </row>
    <row r="563" spans="2:17" outlineLevel="1" x14ac:dyDescent="0.2"/>
    <row r="564" spans="2:17" outlineLevel="1" x14ac:dyDescent="0.2">
      <c r="D564" s="12" t="s">
        <v>216</v>
      </c>
    </row>
    <row r="565" spans="2:17" outlineLevel="1" x14ac:dyDescent="0.2">
      <c r="D565" s="4" t="s">
        <v>360</v>
      </c>
      <c r="E565" s="25" t="s">
        <v>212</v>
      </c>
      <c r="F565" s="25">
        <v>1</v>
      </c>
      <c r="G565" s="38"/>
      <c r="H565" s="6" t="s">
        <v>141</v>
      </c>
      <c r="I565" s="6" t="s">
        <v>186</v>
      </c>
      <c r="J565" s="6" t="s">
        <v>65</v>
      </c>
      <c r="K565" s="88" t="s">
        <v>13</v>
      </c>
      <c r="L565" s="88" t="s">
        <v>12</v>
      </c>
      <c r="M565" s="88" t="s">
        <v>12</v>
      </c>
      <c r="N565" s="88" t="s">
        <v>13</v>
      </c>
      <c r="O565" s="6" t="s">
        <v>559</v>
      </c>
      <c r="P565" s="21"/>
      <c r="Q565" s="21"/>
    </row>
    <row r="566" spans="2:17" outlineLevel="1" x14ac:dyDescent="0.2">
      <c r="D566" s="4" t="s">
        <v>361</v>
      </c>
      <c r="E566" s="25" t="s">
        <v>212</v>
      </c>
      <c r="F566" s="25">
        <v>0</v>
      </c>
      <c r="G566" s="38"/>
      <c r="H566" s="6" t="s">
        <v>166</v>
      </c>
      <c r="I566" s="6" t="s">
        <v>186</v>
      </c>
      <c r="J566" s="6" t="s">
        <v>69</v>
      </c>
      <c r="K566" s="88" t="s">
        <v>13</v>
      </c>
      <c r="L566" s="88" t="s">
        <v>13</v>
      </c>
      <c r="M566" s="88" t="s">
        <v>13</v>
      </c>
      <c r="N566" s="88" t="s">
        <v>13</v>
      </c>
      <c r="O566" s="6" t="s">
        <v>214</v>
      </c>
      <c r="P566" s="21"/>
      <c r="Q566" s="21"/>
    </row>
    <row r="567" spans="2:17" outlineLevel="1" x14ac:dyDescent="0.2"/>
    <row r="568" spans="2:17" outlineLevel="1" x14ac:dyDescent="0.2"/>
    <row r="569" spans="2:17" s="51" customFormat="1" x14ac:dyDescent="0.2">
      <c r="D569" s="51" t="s">
        <v>590</v>
      </c>
      <c r="K569" s="90"/>
      <c r="L569" s="90"/>
      <c r="M569" s="90"/>
      <c r="N569" s="90"/>
    </row>
    <row r="570" spans="2:17" ht="13.5" thickBot="1" x14ac:dyDescent="0.25">
      <c r="B570" s="41" t="s">
        <v>597</v>
      </c>
      <c r="C570" s="41" t="s">
        <v>566</v>
      </c>
      <c r="D570" s="44" t="str">
        <f>CONCATENATE(B570," ",C570," ",$D$569)</f>
        <v xml:space="preserve">Tabel 6.5.6 All subcategories 5b2. End-of-life of non-hazardous paint waste </v>
      </c>
    </row>
    <row r="571" spans="2:17" ht="13.5" customHeight="1" outlineLevel="1" x14ac:dyDescent="0.2">
      <c r="D571" s="105" t="s">
        <v>599</v>
      </c>
      <c r="E571" s="108" t="s">
        <v>202</v>
      </c>
      <c r="F571" s="111" t="s">
        <v>203</v>
      </c>
      <c r="G571" s="112"/>
      <c r="H571" s="112"/>
      <c r="I571" s="113"/>
      <c r="J571" s="132" t="s">
        <v>0</v>
      </c>
      <c r="K571" s="135" t="s">
        <v>204</v>
      </c>
      <c r="L571" s="135"/>
      <c r="M571" s="135"/>
      <c r="N571" s="135"/>
      <c r="O571" s="123" t="s">
        <v>205</v>
      </c>
      <c r="P571" s="132" t="s">
        <v>303</v>
      </c>
      <c r="Q571" s="137" t="s">
        <v>305</v>
      </c>
    </row>
    <row r="572" spans="2:17" ht="12.95" customHeight="1" outlineLevel="1" x14ac:dyDescent="0.2">
      <c r="D572" s="106"/>
      <c r="E572" s="109"/>
      <c r="F572" s="140" t="s">
        <v>219</v>
      </c>
      <c r="G572" s="133" t="s">
        <v>271</v>
      </c>
      <c r="H572" s="140" t="s">
        <v>206</v>
      </c>
      <c r="I572" s="140" t="s">
        <v>207</v>
      </c>
      <c r="J572" s="133"/>
      <c r="K572" s="136"/>
      <c r="L572" s="136"/>
      <c r="M572" s="136"/>
      <c r="N572" s="136"/>
      <c r="O572" s="124"/>
      <c r="P572" s="133"/>
      <c r="Q572" s="138"/>
    </row>
    <row r="573" spans="2:17" ht="13.5" customHeight="1" outlineLevel="1" thickBot="1" x14ac:dyDescent="0.25">
      <c r="D573" s="107"/>
      <c r="E573" s="110"/>
      <c r="F573" s="141"/>
      <c r="G573" s="134"/>
      <c r="H573" s="141"/>
      <c r="I573" s="141"/>
      <c r="J573" s="134"/>
      <c r="K573" s="97" t="s">
        <v>208</v>
      </c>
      <c r="L573" s="97" t="s">
        <v>209</v>
      </c>
      <c r="M573" s="97" t="s">
        <v>29</v>
      </c>
      <c r="N573" s="97" t="s">
        <v>210</v>
      </c>
      <c r="O573" s="125"/>
      <c r="P573" s="134"/>
      <c r="Q573" s="139"/>
    </row>
    <row r="574" spans="2:17" outlineLevel="1" x14ac:dyDescent="0.2">
      <c r="D574" s="12" t="s">
        <v>227</v>
      </c>
      <c r="F574" s="47"/>
      <c r="G574" s="47"/>
    </row>
    <row r="575" spans="2:17" ht="24" outlineLevel="1" x14ac:dyDescent="0.2">
      <c r="D575" s="57" t="s">
        <v>348</v>
      </c>
      <c r="E575" s="56" t="s">
        <v>212</v>
      </c>
      <c r="F575" s="25">
        <v>1</v>
      </c>
      <c r="G575" s="38"/>
      <c r="H575" s="6"/>
      <c r="I575" s="6"/>
      <c r="J575" s="6"/>
      <c r="K575" s="88"/>
      <c r="L575" s="88"/>
      <c r="M575" s="88"/>
      <c r="N575" s="88"/>
      <c r="O575" s="6"/>
      <c r="P575" s="21"/>
      <c r="Q575" s="21"/>
    </row>
    <row r="576" spans="2:17" outlineLevel="1" x14ac:dyDescent="0.2">
      <c r="D576" s="57" t="s">
        <v>363</v>
      </c>
      <c r="E576" s="58" t="s">
        <v>247</v>
      </c>
      <c r="F576" s="25">
        <v>-0.505</v>
      </c>
      <c r="G576" s="6" t="s">
        <v>365</v>
      </c>
      <c r="H576" s="6" t="s">
        <v>155</v>
      </c>
      <c r="I576" s="6" t="s">
        <v>186</v>
      </c>
      <c r="J576" s="6" t="s">
        <v>43</v>
      </c>
      <c r="K576" s="88" t="s">
        <v>13</v>
      </c>
      <c r="L576" s="88" t="s">
        <v>12</v>
      </c>
      <c r="M576" s="88" t="s">
        <v>12</v>
      </c>
      <c r="N576" s="88" t="s">
        <v>12</v>
      </c>
      <c r="O576" s="6" t="s">
        <v>214</v>
      </c>
      <c r="P576" s="21"/>
      <c r="Q576" s="21"/>
    </row>
    <row r="577" spans="2:17" outlineLevel="1" x14ac:dyDescent="0.2">
      <c r="D577" s="57" t="s">
        <v>298</v>
      </c>
      <c r="E577" s="6"/>
      <c r="F577" s="25"/>
      <c r="G577" s="6"/>
      <c r="H577" s="6" t="s">
        <v>165</v>
      </c>
      <c r="I577" s="6" t="s">
        <v>186</v>
      </c>
      <c r="J577" s="6" t="s">
        <v>67</v>
      </c>
      <c r="K577" s="88" t="s">
        <v>13</v>
      </c>
      <c r="L577" s="88" t="s">
        <v>12</v>
      </c>
      <c r="M577" s="88" t="s">
        <v>12</v>
      </c>
      <c r="N577" s="88" t="s">
        <v>12</v>
      </c>
      <c r="O577" s="6" t="s">
        <v>214</v>
      </c>
      <c r="P577" s="21"/>
      <c r="Q577" s="21"/>
    </row>
    <row r="578" spans="2:17" outlineLevel="1" x14ac:dyDescent="0.2">
      <c r="D578" s="57" t="s">
        <v>364</v>
      </c>
      <c r="E578" s="58" t="s">
        <v>247</v>
      </c>
      <c r="F578" s="25">
        <v>-1.08</v>
      </c>
      <c r="G578" s="6" t="s">
        <v>366</v>
      </c>
      <c r="H578" s="6" t="s">
        <v>149</v>
      </c>
      <c r="I578" s="6" t="s">
        <v>186</v>
      </c>
      <c r="J578" s="6" t="s">
        <v>64</v>
      </c>
      <c r="K578" s="88" t="s">
        <v>13</v>
      </c>
      <c r="L578" s="88" t="s">
        <v>12</v>
      </c>
      <c r="M578" s="88" t="s">
        <v>12</v>
      </c>
      <c r="N578" s="88" t="s">
        <v>12</v>
      </c>
      <c r="O578" s="6" t="s">
        <v>214</v>
      </c>
      <c r="P578" s="21"/>
      <c r="Q578" s="21"/>
    </row>
    <row r="579" spans="2:17" outlineLevel="1" x14ac:dyDescent="0.2"/>
    <row r="580" spans="2:17" outlineLevel="1" x14ac:dyDescent="0.2"/>
    <row r="581" spans="2:17" outlineLevel="1" x14ac:dyDescent="0.2">
      <c r="D581" s="12" t="s">
        <v>216</v>
      </c>
    </row>
    <row r="582" spans="2:17" outlineLevel="1" x14ac:dyDescent="0.2">
      <c r="D582" s="4" t="s">
        <v>367</v>
      </c>
      <c r="E582" s="25" t="s">
        <v>212</v>
      </c>
      <c r="F582" s="25">
        <v>0.45</v>
      </c>
      <c r="G582" s="38" t="s">
        <v>369</v>
      </c>
      <c r="H582" s="6" t="s">
        <v>152</v>
      </c>
      <c r="I582" s="6" t="s">
        <v>186</v>
      </c>
      <c r="J582" s="6" t="s">
        <v>40</v>
      </c>
      <c r="K582" s="88" t="s">
        <v>13</v>
      </c>
      <c r="L582" s="88" t="s">
        <v>12</v>
      </c>
      <c r="M582" s="88" t="s">
        <v>12</v>
      </c>
      <c r="N582" s="88" t="s">
        <v>13</v>
      </c>
      <c r="O582" s="6" t="s">
        <v>214</v>
      </c>
      <c r="P582" s="21"/>
      <c r="Q582" s="21"/>
    </row>
    <row r="583" spans="2:17" outlineLevel="1" x14ac:dyDescent="0.2">
      <c r="D583" s="4" t="s">
        <v>368</v>
      </c>
      <c r="E583" s="25" t="s">
        <v>212</v>
      </c>
      <c r="F583" s="25">
        <v>0.55000000000000004</v>
      </c>
      <c r="G583" s="38"/>
      <c r="H583" s="6" t="s">
        <v>166</v>
      </c>
      <c r="I583" s="6" t="s">
        <v>186</v>
      </c>
      <c r="J583" s="6" t="s">
        <v>69</v>
      </c>
      <c r="K583" s="88" t="s">
        <v>13</v>
      </c>
      <c r="L583" s="88" t="s">
        <v>13</v>
      </c>
      <c r="M583" s="88" t="s">
        <v>13</v>
      </c>
      <c r="N583" s="88" t="s">
        <v>13</v>
      </c>
      <c r="O583" s="6" t="s">
        <v>618</v>
      </c>
      <c r="P583" s="21"/>
      <c r="Q583" s="21"/>
    </row>
    <row r="584" spans="2:17" outlineLevel="1" x14ac:dyDescent="0.2">
      <c r="I584" s="20"/>
      <c r="J584" s="20"/>
      <c r="K584" s="94"/>
      <c r="L584" s="94"/>
      <c r="M584" s="94"/>
      <c r="N584" s="94"/>
      <c r="O584" s="20"/>
      <c r="P584" s="39"/>
      <c r="Q584" s="39"/>
    </row>
    <row r="585" spans="2:17" outlineLevel="1" x14ac:dyDescent="0.2">
      <c r="D585" s="12" t="s">
        <v>216</v>
      </c>
      <c r="E585" s="174" t="s">
        <v>343</v>
      </c>
      <c r="F585" s="174"/>
    </row>
    <row r="586" spans="2:17" ht="25.5" outlineLevel="1" x14ac:dyDescent="0.2">
      <c r="D586" s="4" t="s">
        <v>551</v>
      </c>
      <c r="E586" s="25" t="s">
        <v>212</v>
      </c>
      <c r="F586" s="54" t="s">
        <v>553</v>
      </c>
      <c r="G586" s="38" t="s">
        <v>251</v>
      </c>
      <c r="H586" s="6" t="s">
        <v>554</v>
      </c>
      <c r="I586" s="6"/>
      <c r="J586" s="6"/>
      <c r="K586" s="88"/>
      <c r="L586" s="88"/>
      <c r="M586" s="88"/>
      <c r="N586" s="88"/>
      <c r="O586" s="6"/>
      <c r="P586" s="21"/>
      <c r="Q586" s="21"/>
    </row>
    <row r="587" spans="2:17" ht="25.5" outlineLevel="1" x14ac:dyDescent="0.2">
      <c r="D587" s="4" t="s">
        <v>353</v>
      </c>
      <c r="E587" s="25" t="s">
        <v>212</v>
      </c>
      <c r="F587" s="54" t="s">
        <v>553</v>
      </c>
      <c r="G587" s="86" t="s">
        <v>556</v>
      </c>
      <c r="H587" s="6" t="s">
        <v>555</v>
      </c>
      <c r="I587" s="6"/>
      <c r="J587" s="6"/>
      <c r="K587" s="88"/>
      <c r="L587" s="88"/>
      <c r="M587" s="88"/>
      <c r="N587" s="88"/>
      <c r="O587" s="21"/>
      <c r="P587" s="21"/>
      <c r="Q587" s="21"/>
    </row>
    <row r="588" spans="2:17" outlineLevel="1" x14ac:dyDescent="0.2">
      <c r="D588" s="1"/>
      <c r="E588" s="84"/>
      <c r="F588" s="84"/>
      <c r="G588" s="89"/>
      <c r="H588" s="20"/>
      <c r="I588" s="20"/>
      <c r="J588" s="20"/>
      <c r="K588" s="94"/>
      <c r="L588" s="94"/>
      <c r="M588" s="94"/>
      <c r="N588" s="94"/>
      <c r="O588" s="39"/>
      <c r="P588" s="39"/>
      <c r="Q588" s="39"/>
    </row>
    <row r="589" spans="2:17" outlineLevel="1" x14ac:dyDescent="0.2">
      <c r="D589" s="1"/>
      <c r="E589" s="84"/>
      <c r="F589" s="84"/>
      <c r="G589" s="89"/>
      <c r="H589" s="20"/>
      <c r="I589" s="20"/>
      <c r="J589" s="20"/>
      <c r="K589" s="94"/>
      <c r="L589" s="94"/>
      <c r="M589" s="94"/>
      <c r="N589" s="94"/>
      <c r="O589" s="39"/>
      <c r="P589" s="39"/>
      <c r="Q589" s="39"/>
    </row>
    <row r="590" spans="2:17" s="51" customFormat="1" x14ac:dyDescent="0.2">
      <c r="D590" s="51" t="s">
        <v>591</v>
      </c>
      <c r="K590" s="90"/>
      <c r="L590" s="90"/>
      <c r="M590" s="90"/>
      <c r="N590" s="90"/>
    </row>
    <row r="591" spans="2:17" ht="13.5" thickBot="1" x14ac:dyDescent="0.25">
      <c r="B591" s="41" t="s">
        <v>598</v>
      </c>
      <c r="C591" s="41" t="s">
        <v>566</v>
      </c>
      <c r="D591" s="44" t="str">
        <f>CONCATENATE(B591," ",C591," ",$D$590)</f>
        <v xml:space="preserve">Tabel 6.5.7 All subcategories 5b3. End-of-life of hazardous paint waste </v>
      </c>
    </row>
    <row r="592" spans="2:17" ht="13.5" customHeight="1" outlineLevel="1" x14ac:dyDescent="0.2">
      <c r="D592" s="105" t="s">
        <v>599</v>
      </c>
      <c r="E592" s="108" t="s">
        <v>202</v>
      </c>
      <c r="F592" s="111" t="s">
        <v>203</v>
      </c>
      <c r="G592" s="112"/>
      <c r="H592" s="112"/>
      <c r="I592" s="113"/>
      <c r="J592" s="114" t="s">
        <v>0</v>
      </c>
      <c r="K592" s="117" t="s">
        <v>204</v>
      </c>
      <c r="L592" s="118"/>
      <c r="M592" s="118"/>
      <c r="N592" s="119"/>
      <c r="O592" s="123" t="s">
        <v>205</v>
      </c>
      <c r="P592" s="114" t="s">
        <v>303</v>
      </c>
      <c r="Q592" s="126" t="s">
        <v>305</v>
      </c>
    </row>
    <row r="593" spans="4:17" ht="12.95" customHeight="1" outlineLevel="1" x14ac:dyDescent="0.2">
      <c r="D593" s="106"/>
      <c r="E593" s="109"/>
      <c r="F593" s="129" t="s">
        <v>219</v>
      </c>
      <c r="G593" s="131" t="s">
        <v>271</v>
      </c>
      <c r="H593" s="129" t="s">
        <v>206</v>
      </c>
      <c r="I593" s="129" t="s">
        <v>207</v>
      </c>
      <c r="J593" s="115"/>
      <c r="K593" s="120"/>
      <c r="L593" s="121"/>
      <c r="M593" s="121"/>
      <c r="N593" s="122"/>
      <c r="O593" s="124"/>
      <c r="P593" s="115"/>
      <c r="Q593" s="127"/>
    </row>
    <row r="594" spans="4:17" ht="13.5" customHeight="1" outlineLevel="1" thickBot="1" x14ac:dyDescent="0.25">
      <c r="D594" s="107"/>
      <c r="E594" s="110"/>
      <c r="F594" s="130"/>
      <c r="G594" s="116"/>
      <c r="H594" s="130"/>
      <c r="I594" s="130"/>
      <c r="J594" s="116"/>
      <c r="K594" s="97" t="s">
        <v>208</v>
      </c>
      <c r="L594" s="97" t="s">
        <v>209</v>
      </c>
      <c r="M594" s="97" t="s">
        <v>29</v>
      </c>
      <c r="N594" s="97" t="s">
        <v>210</v>
      </c>
      <c r="O594" s="125"/>
      <c r="P594" s="116"/>
      <c r="Q594" s="128"/>
    </row>
    <row r="595" spans="4:17" outlineLevel="1" x14ac:dyDescent="0.2">
      <c r="D595" s="12" t="s">
        <v>227</v>
      </c>
      <c r="F595" s="47"/>
      <c r="G595" s="47"/>
    </row>
    <row r="596" spans="4:17" outlineLevel="1" x14ac:dyDescent="0.2">
      <c r="D596" s="57" t="s">
        <v>372</v>
      </c>
      <c r="E596" s="56" t="s">
        <v>212</v>
      </c>
      <c r="F596" s="25">
        <v>1</v>
      </c>
      <c r="G596" s="38"/>
      <c r="H596" s="6"/>
      <c r="I596" s="6"/>
      <c r="J596" s="6"/>
      <c r="K596" s="88"/>
      <c r="L596" s="88"/>
      <c r="M596" s="88"/>
      <c r="N596" s="88"/>
      <c r="O596" s="6"/>
      <c r="P596" s="21"/>
      <c r="Q596" s="21"/>
    </row>
    <row r="597" spans="4:17" outlineLevel="1" x14ac:dyDescent="0.2">
      <c r="D597" s="57" t="s">
        <v>363</v>
      </c>
      <c r="E597" s="58" t="s">
        <v>247</v>
      </c>
      <c r="F597" s="25">
        <v>-8.5500000000000007</v>
      </c>
      <c r="G597" s="6" t="s">
        <v>365</v>
      </c>
      <c r="H597" s="6" t="s">
        <v>155</v>
      </c>
      <c r="I597" s="6" t="s">
        <v>186</v>
      </c>
      <c r="J597" s="6" t="s">
        <v>43</v>
      </c>
      <c r="K597" s="88" t="s">
        <v>13</v>
      </c>
      <c r="L597" s="88" t="s">
        <v>12</v>
      </c>
      <c r="M597" s="88" t="s">
        <v>12</v>
      </c>
      <c r="N597" s="88" t="s">
        <v>12</v>
      </c>
      <c r="O597" s="6" t="s">
        <v>214</v>
      </c>
      <c r="P597" s="21"/>
      <c r="Q597" s="21"/>
    </row>
    <row r="598" spans="4:17" outlineLevel="1" x14ac:dyDescent="0.2">
      <c r="D598" s="57" t="s">
        <v>298</v>
      </c>
      <c r="E598" s="6"/>
      <c r="F598" s="25"/>
      <c r="G598" s="6"/>
      <c r="H598" s="6" t="s">
        <v>165</v>
      </c>
      <c r="I598" s="6" t="s">
        <v>186</v>
      </c>
      <c r="J598" s="6" t="s">
        <v>67</v>
      </c>
      <c r="K598" s="88" t="s">
        <v>13</v>
      </c>
      <c r="L598" s="88" t="s">
        <v>12</v>
      </c>
      <c r="M598" s="88" t="s">
        <v>12</v>
      </c>
      <c r="N598" s="88" t="s">
        <v>12</v>
      </c>
      <c r="O598" s="6" t="s">
        <v>214</v>
      </c>
      <c r="P598" s="21"/>
      <c r="Q598" s="21"/>
    </row>
    <row r="599" spans="4:17" outlineLevel="1" x14ac:dyDescent="0.2">
      <c r="D599" s="57" t="s">
        <v>364</v>
      </c>
      <c r="E599" s="58" t="s">
        <v>247</v>
      </c>
      <c r="F599" s="25">
        <v>-0.63500000000000001</v>
      </c>
      <c r="G599" s="6" t="s">
        <v>366</v>
      </c>
      <c r="H599" s="6" t="s">
        <v>149</v>
      </c>
      <c r="I599" s="6" t="s">
        <v>186</v>
      </c>
      <c r="J599" s="6" t="s">
        <v>64</v>
      </c>
      <c r="K599" s="88" t="s">
        <v>13</v>
      </c>
      <c r="L599" s="88" t="s">
        <v>12</v>
      </c>
      <c r="M599" s="88" t="s">
        <v>12</v>
      </c>
      <c r="N599" s="88" t="s">
        <v>12</v>
      </c>
      <c r="O599" s="6" t="s">
        <v>214</v>
      </c>
      <c r="P599" s="21"/>
      <c r="Q599" s="21"/>
    </row>
    <row r="600" spans="4:17" outlineLevel="1" x14ac:dyDescent="0.2"/>
    <row r="601" spans="4:17" outlineLevel="1" x14ac:dyDescent="0.2"/>
    <row r="602" spans="4:17" outlineLevel="1" x14ac:dyDescent="0.2">
      <c r="D602" s="12" t="s">
        <v>216</v>
      </c>
    </row>
    <row r="603" spans="4:17" ht="25.5" outlineLevel="1" x14ac:dyDescent="0.2">
      <c r="D603" s="4" t="s">
        <v>370</v>
      </c>
      <c r="E603" s="25" t="s">
        <v>212</v>
      </c>
      <c r="F603" s="25">
        <v>0.45</v>
      </c>
      <c r="G603" s="38" t="s">
        <v>369</v>
      </c>
      <c r="H603" s="6" t="s">
        <v>137</v>
      </c>
      <c r="I603" s="6" t="s">
        <v>186</v>
      </c>
      <c r="J603" s="6" t="s">
        <v>111</v>
      </c>
      <c r="K603" s="88" t="s">
        <v>13</v>
      </c>
      <c r="L603" s="88" t="s">
        <v>12</v>
      </c>
      <c r="M603" s="88" t="s">
        <v>12</v>
      </c>
      <c r="N603" s="88" t="s">
        <v>13</v>
      </c>
      <c r="O603" s="6" t="s">
        <v>214</v>
      </c>
      <c r="P603" s="21"/>
      <c r="Q603" s="21"/>
    </row>
    <row r="604" spans="4:17" outlineLevel="1" x14ac:dyDescent="0.2">
      <c r="D604" s="4" t="s">
        <v>371</v>
      </c>
      <c r="E604" s="25" t="s">
        <v>212</v>
      </c>
      <c r="F604" s="25">
        <v>0.55000000000000004</v>
      </c>
      <c r="G604" s="38"/>
      <c r="H604" s="6" t="s">
        <v>166</v>
      </c>
      <c r="I604" s="6" t="s">
        <v>186</v>
      </c>
      <c r="J604" s="6" t="s">
        <v>69</v>
      </c>
      <c r="K604" s="88" t="s">
        <v>13</v>
      </c>
      <c r="L604" s="88" t="s">
        <v>13</v>
      </c>
      <c r="M604" s="88" t="s">
        <v>13</v>
      </c>
      <c r="N604" s="88" t="s">
        <v>13</v>
      </c>
      <c r="O604" s="6" t="s">
        <v>214</v>
      </c>
      <c r="P604" s="21"/>
      <c r="Q604" s="21"/>
    </row>
    <row r="605" spans="4:17" outlineLevel="1" x14ac:dyDescent="0.2"/>
    <row r="606" spans="4:17" outlineLevel="1" x14ac:dyDescent="0.2">
      <c r="D606" s="12" t="s">
        <v>216</v>
      </c>
      <c r="E606" s="174" t="s">
        <v>343</v>
      </c>
      <c r="F606" s="174"/>
    </row>
    <row r="607" spans="4:17" ht="25.5" outlineLevel="1" x14ac:dyDescent="0.2">
      <c r="D607" s="4" t="s">
        <v>551</v>
      </c>
      <c r="E607" s="25" t="s">
        <v>212</v>
      </c>
      <c r="F607" s="54" t="s">
        <v>553</v>
      </c>
      <c r="G607" s="38" t="s">
        <v>251</v>
      </c>
      <c r="H607" s="6" t="s">
        <v>557</v>
      </c>
      <c r="I607" s="6"/>
      <c r="J607" s="6"/>
      <c r="K607" s="88"/>
      <c r="L607" s="88"/>
      <c r="M607" s="88"/>
      <c r="N607" s="88"/>
      <c r="O607" s="6"/>
      <c r="P607" s="21"/>
      <c r="Q607" s="21"/>
    </row>
    <row r="608" spans="4:17" ht="25.5" outlineLevel="1" x14ac:dyDescent="0.2">
      <c r="D608" s="4" t="s">
        <v>353</v>
      </c>
      <c r="E608" s="25" t="s">
        <v>212</v>
      </c>
      <c r="F608" s="54" t="s">
        <v>553</v>
      </c>
      <c r="G608" s="86" t="s">
        <v>556</v>
      </c>
      <c r="H608" s="6" t="s">
        <v>558</v>
      </c>
      <c r="I608" s="6"/>
      <c r="J608" s="6"/>
      <c r="K608" s="88"/>
      <c r="L608" s="88"/>
      <c r="M608" s="88"/>
      <c r="N608" s="88"/>
      <c r="O608" s="21"/>
      <c r="P608" s="21"/>
      <c r="Q608" s="21"/>
    </row>
  </sheetData>
  <mergeCells count="533">
    <mergeCell ref="E585:F585"/>
    <mergeCell ref="E606:F606"/>
    <mergeCell ref="O558:O560"/>
    <mergeCell ref="P558:P560"/>
    <mergeCell ref="Q558:Q560"/>
    <mergeCell ref="F559:F560"/>
    <mergeCell ref="G559:G560"/>
    <mergeCell ref="H559:H560"/>
    <mergeCell ref="I559:I560"/>
    <mergeCell ref="D558:D560"/>
    <mergeCell ref="E558:E560"/>
    <mergeCell ref="F558:I558"/>
    <mergeCell ref="J558:J560"/>
    <mergeCell ref="K558:N559"/>
    <mergeCell ref="D536:D538"/>
    <mergeCell ref="E536:E538"/>
    <mergeCell ref="F536:I536"/>
    <mergeCell ref="J536:J538"/>
    <mergeCell ref="K536:N537"/>
    <mergeCell ref="K547:N548"/>
    <mergeCell ref="O547:O549"/>
    <mergeCell ref="P547:P549"/>
    <mergeCell ref="Q547:Q549"/>
    <mergeCell ref="F548:F549"/>
    <mergeCell ref="G548:G549"/>
    <mergeCell ref="H548:H549"/>
    <mergeCell ref="I548:I549"/>
    <mergeCell ref="D547:D549"/>
    <mergeCell ref="E547:E549"/>
    <mergeCell ref="F547:I547"/>
    <mergeCell ref="J547:J549"/>
    <mergeCell ref="O522:O524"/>
    <mergeCell ref="P522:P524"/>
    <mergeCell ref="Q522:Q524"/>
    <mergeCell ref="F523:F524"/>
    <mergeCell ref="G523:G524"/>
    <mergeCell ref="H523:H524"/>
    <mergeCell ref="I523:I524"/>
    <mergeCell ref="E532:F532"/>
    <mergeCell ref="O536:O538"/>
    <mergeCell ref="P536:P538"/>
    <mergeCell ref="Q536:Q538"/>
    <mergeCell ref="F537:F538"/>
    <mergeCell ref="G537:G538"/>
    <mergeCell ref="H537:H538"/>
    <mergeCell ref="I537:I538"/>
    <mergeCell ref="D522:D524"/>
    <mergeCell ref="E522:E524"/>
    <mergeCell ref="F522:I522"/>
    <mergeCell ref="J522:J524"/>
    <mergeCell ref="D514:D516"/>
    <mergeCell ref="E514:E516"/>
    <mergeCell ref="F514:I514"/>
    <mergeCell ref="J514:J516"/>
    <mergeCell ref="K514:N515"/>
    <mergeCell ref="K522:N523"/>
    <mergeCell ref="F515:F516"/>
    <mergeCell ref="G515:G516"/>
    <mergeCell ref="H515:H516"/>
    <mergeCell ref="I515:I516"/>
    <mergeCell ref="K464:N464"/>
    <mergeCell ref="O464:O466"/>
    <mergeCell ref="P464:P466"/>
    <mergeCell ref="Q464:Q466"/>
    <mergeCell ref="F465:F466"/>
    <mergeCell ref="G465:G466"/>
    <mergeCell ref="H465:H466"/>
    <mergeCell ref="I465:I466"/>
    <mergeCell ref="K465:K466"/>
    <mergeCell ref="L465:L466"/>
    <mergeCell ref="M465:M466"/>
    <mergeCell ref="N465:N466"/>
    <mergeCell ref="K474:N474"/>
    <mergeCell ref="O474:O476"/>
    <mergeCell ref="P474:P476"/>
    <mergeCell ref="Q474:Q476"/>
    <mergeCell ref="F475:F476"/>
    <mergeCell ref="K475:K476"/>
    <mergeCell ref="L475:L476"/>
    <mergeCell ref="M475:M476"/>
    <mergeCell ref="N475:N476"/>
    <mergeCell ref="I475:I476"/>
    <mergeCell ref="K485:N485"/>
    <mergeCell ref="O485:O487"/>
    <mergeCell ref="O514:O516"/>
    <mergeCell ref="P514:P516"/>
    <mergeCell ref="Q514:Q516"/>
    <mergeCell ref="P485:P487"/>
    <mergeCell ref="Q485:Q487"/>
    <mergeCell ref="F486:F487"/>
    <mergeCell ref="G486:G487"/>
    <mergeCell ref="H486:H487"/>
    <mergeCell ref="I486:I487"/>
    <mergeCell ref="K486:K487"/>
    <mergeCell ref="L486:L487"/>
    <mergeCell ref="M486:M487"/>
    <mergeCell ref="N486:N487"/>
    <mergeCell ref="K499:N499"/>
    <mergeCell ref="O499:O501"/>
    <mergeCell ref="P499:P501"/>
    <mergeCell ref="Q499:Q501"/>
    <mergeCell ref="F500:F501"/>
    <mergeCell ref="G500:G501"/>
    <mergeCell ref="H500:H501"/>
    <mergeCell ref="I500:I501"/>
    <mergeCell ref="K500:K501"/>
    <mergeCell ref="L500:L501"/>
    <mergeCell ref="M500:M501"/>
    <mergeCell ref="N500:N501"/>
    <mergeCell ref="E457:F457"/>
    <mergeCell ref="E494:F494"/>
    <mergeCell ref="E508:F508"/>
    <mergeCell ref="D499:D501"/>
    <mergeCell ref="E499:E501"/>
    <mergeCell ref="F499:I499"/>
    <mergeCell ref="J499:J501"/>
    <mergeCell ref="D485:D487"/>
    <mergeCell ref="E485:E487"/>
    <mergeCell ref="F485:I485"/>
    <mergeCell ref="J485:J487"/>
    <mergeCell ref="D474:D476"/>
    <mergeCell ref="E474:E476"/>
    <mergeCell ref="F474:I474"/>
    <mergeCell ref="J474:J476"/>
    <mergeCell ref="D464:D466"/>
    <mergeCell ref="E464:E466"/>
    <mergeCell ref="F464:I464"/>
    <mergeCell ref="J464:J466"/>
    <mergeCell ref="G475:G476"/>
    <mergeCell ref="H475:H476"/>
    <mergeCell ref="G439:I439"/>
    <mergeCell ref="G440:I440"/>
    <mergeCell ref="G441:I441"/>
    <mergeCell ref="G442:I442"/>
    <mergeCell ref="G443:I443"/>
    <mergeCell ref="G447:H447"/>
    <mergeCell ref="G430:I430"/>
    <mergeCell ref="G431:I431"/>
    <mergeCell ref="G432:I432"/>
    <mergeCell ref="G433:I433"/>
    <mergeCell ref="G434:I434"/>
    <mergeCell ref="G435:I435"/>
    <mergeCell ref="G436:I436"/>
    <mergeCell ref="G437:I437"/>
    <mergeCell ref="G438:I438"/>
    <mergeCell ref="G421:I421"/>
    <mergeCell ref="G422:I422"/>
    <mergeCell ref="G423:I423"/>
    <mergeCell ref="G424:I424"/>
    <mergeCell ref="G425:I425"/>
    <mergeCell ref="G426:I426"/>
    <mergeCell ref="G427:I427"/>
    <mergeCell ref="G428:I428"/>
    <mergeCell ref="G429:I429"/>
    <mergeCell ref="E412:F412"/>
    <mergeCell ref="D417:D419"/>
    <mergeCell ref="E417:E419"/>
    <mergeCell ref="F417:I417"/>
    <mergeCell ref="J417:J419"/>
    <mergeCell ref="K417:N417"/>
    <mergeCell ref="O417:O419"/>
    <mergeCell ref="P417:P419"/>
    <mergeCell ref="Q417:Q419"/>
    <mergeCell ref="F418:F419"/>
    <mergeCell ref="G418:G419"/>
    <mergeCell ref="H418:H419"/>
    <mergeCell ref="I418:I419"/>
    <mergeCell ref="K418:K419"/>
    <mergeCell ref="L418:L419"/>
    <mergeCell ref="M418:M419"/>
    <mergeCell ref="N418:N419"/>
    <mergeCell ref="G394:I394"/>
    <mergeCell ref="G395:I395"/>
    <mergeCell ref="G396:I396"/>
    <mergeCell ref="G397:I397"/>
    <mergeCell ref="G398:I398"/>
    <mergeCell ref="G402:H402"/>
    <mergeCell ref="G385:I385"/>
    <mergeCell ref="G386:I386"/>
    <mergeCell ref="G387:I387"/>
    <mergeCell ref="G388:I388"/>
    <mergeCell ref="G389:I389"/>
    <mergeCell ref="G390:I390"/>
    <mergeCell ref="G391:I391"/>
    <mergeCell ref="G392:I392"/>
    <mergeCell ref="G393:I393"/>
    <mergeCell ref="G376:I376"/>
    <mergeCell ref="G377:I377"/>
    <mergeCell ref="G378:I378"/>
    <mergeCell ref="G379:I379"/>
    <mergeCell ref="G380:I380"/>
    <mergeCell ref="G381:I381"/>
    <mergeCell ref="G382:I382"/>
    <mergeCell ref="G383:I383"/>
    <mergeCell ref="G384:I384"/>
    <mergeCell ref="Q372:Q374"/>
    <mergeCell ref="F373:F374"/>
    <mergeCell ref="G373:G374"/>
    <mergeCell ref="H373:H374"/>
    <mergeCell ref="I373:I374"/>
    <mergeCell ref="K373:K374"/>
    <mergeCell ref="L373:L374"/>
    <mergeCell ref="M373:M374"/>
    <mergeCell ref="N373:N374"/>
    <mergeCell ref="G348:I348"/>
    <mergeCell ref="D372:D374"/>
    <mergeCell ref="E372:E374"/>
    <mergeCell ref="F372:I372"/>
    <mergeCell ref="J372:J374"/>
    <mergeCell ref="K372:N372"/>
    <mergeCell ref="O372:O374"/>
    <mergeCell ref="P372:P374"/>
    <mergeCell ref="G349:I349"/>
    <mergeCell ref="G350:I350"/>
    <mergeCell ref="G351:I351"/>
    <mergeCell ref="G352:I352"/>
    <mergeCell ref="G356:H356"/>
    <mergeCell ref="E366:F366"/>
    <mergeCell ref="G339:I339"/>
    <mergeCell ref="G340:I340"/>
    <mergeCell ref="G341:I341"/>
    <mergeCell ref="G342:I342"/>
    <mergeCell ref="G343:I343"/>
    <mergeCell ref="G344:I344"/>
    <mergeCell ref="G345:I345"/>
    <mergeCell ref="G346:I346"/>
    <mergeCell ref="G347:I347"/>
    <mergeCell ref="G330:I330"/>
    <mergeCell ref="G331:I331"/>
    <mergeCell ref="G332:I332"/>
    <mergeCell ref="G333:I333"/>
    <mergeCell ref="G334:I334"/>
    <mergeCell ref="G335:I335"/>
    <mergeCell ref="G336:I336"/>
    <mergeCell ref="G337:I337"/>
    <mergeCell ref="G338:I338"/>
    <mergeCell ref="D326:D328"/>
    <mergeCell ref="E326:E328"/>
    <mergeCell ref="F326:I326"/>
    <mergeCell ref="J326:J328"/>
    <mergeCell ref="K326:N326"/>
    <mergeCell ref="O326:O328"/>
    <mergeCell ref="P326:P328"/>
    <mergeCell ref="Q326:Q328"/>
    <mergeCell ref="F327:F328"/>
    <mergeCell ref="G327:G328"/>
    <mergeCell ref="H327:H328"/>
    <mergeCell ref="I327:I328"/>
    <mergeCell ref="K327:K328"/>
    <mergeCell ref="L327:L328"/>
    <mergeCell ref="M327:M328"/>
    <mergeCell ref="N327:N328"/>
    <mergeCell ref="G299:I299"/>
    <mergeCell ref="G301:I301"/>
    <mergeCell ref="E320:F320"/>
    <mergeCell ref="G300:I300"/>
    <mergeCell ref="G302:I302"/>
    <mergeCell ref="G303:I303"/>
    <mergeCell ref="G304:I304"/>
    <mergeCell ref="G305:I305"/>
    <mergeCell ref="G306:I306"/>
    <mergeCell ref="G310:H310"/>
    <mergeCell ref="G291:I291"/>
    <mergeCell ref="G297:I297"/>
    <mergeCell ref="G290:I290"/>
    <mergeCell ref="G296:I296"/>
    <mergeCell ref="G292:I292"/>
    <mergeCell ref="G293:I293"/>
    <mergeCell ref="G294:I294"/>
    <mergeCell ref="G295:I295"/>
    <mergeCell ref="G298:I298"/>
    <mergeCell ref="D280:D282"/>
    <mergeCell ref="E280:E282"/>
    <mergeCell ref="F280:I280"/>
    <mergeCell ref="J280:J282"/>
    <mergeCell ref="K280:N280"/>
    <mergeCell ref="O280:O282"/>
    <mergeCell ref="P280:P282"/>
    <mergeCell ref="Q280:Q282"/>
    <mergeCell ref="F281:F282"/>
    <mergeCell ref="G281:G282"/>
    <mergeCell ref="H281:H282"/>
    <mergeCell ref="I281:I282"/>
    <mergeCell ref="K281:K282"/>
    <mergeCell ref="L281:L282"/>
    <mergeCell ref="M281:M282"/>
    <mergeCell ref="N281:N282"/>
    <mergeCell ref="Q21:Q23"/>
    <mergeCell ref="P91:P93"/>
    <mergeCell ref="Q91:Q93"/>
    <mergeCell ref="Q6:Q8"/>
    <mergeCell ref="Q101:Q103"/>
    <mergeCell ref="Q126:Q128"/>
    <mergeCell ref="Q152:Q154"/>
    <mergeCell ref="G288:I288"/>
    <mergeCell ref="G289:I289"/>
    <mergeCell ref="G287:I287"/>
    <mergeCell ref="G286:I286"/>
    <mergeCell ref="G284:I284"/>
    <mergeCell ref="G285:I285"/>
    <mergeCell ref="P83:P85"/>
    <mergeCell ref="P101:P103"/>
    <mergeCell ref="P126:P128"/>
    <mergeCell ref="P152:P154"/>
    <mergeCell ref="H226:H227"/>
    <mergeCell ref="I226:I227"/>
    <mergeCell ref="K226:K227"/>
    <mergeCell ref="L226:L227"/>
    <mergeCell ref="M226:M227"/>
    <mergeCell ref="N226:N227"/>
    <mergeCell ref="G180:G181"/>
    <mergeCell ref="P245:P247"/>
    <mergeCell ref="Q179:Q181"/>
    <mergeCell ref="Q205:Q207"/>
    <mergeCell ref="Q225:Q227"/>
    <mergeCell ref="Q245:Q247"/>
    <mergeCell ref="Q83:Q85"/>
    <mergeCell ref="Q67:Q69"/>
    <mergeCell ref="Q50:Q52"/>
    <mergeCell ref="Q35:Q37"/>
    <mergeCell ref="O179:O181"/>
    <mergeCell ref="F180:F181"/>
    <mergeCell ref="H180:H181"/>
    <mergeCell ref="I180:I181"/>
    <mergeCell ref="D225:D227"/>
    <mergeCell ref="E225:E227"/>
    <mergeCell ref="F225:I225"/>
    <mergeCell ref="P21:P23"/>
    <mergeCell ref="P179:P181"/>
    <mergeCell ref="P205:P207"/>
    <mergeCell ref="P225:P227"/>
    <mergeCell ref="O152:O154"/>
    <mergeCell ref="G102:G103"/>
    <mergeCell ref="J101:J103"/>
    <mergeCell ref="P67:P69"/>
    <mergeCell ref="P50:P52"/>
    <mergeCell ref="P35:P37"/>
    <mergeCell ref="O101:O103"/>
    <mergeCell ref="D91:D93"/>
    <mergeCell ref="E91:E93"/>
    <mergeCell ref="F91:I91"/>
    <mergeCell ref="J91:J93"/>
    <mergeCell ref="K91:N92"/>
    <mergeCell ref="O91:O93"/>
    <mergeCell ref="F92:F93"/>
    <mergeCell ref="G92:G93"/>
    <mergeCell ref="H92:H93"/>
    <mergeCell ref="I92:I93"/>
    <mergeCell ref="J225:J227"/>
    <mergeCell ref="K225:N225"/>
    <mergeCell ref="F205:I205"/>
    <mergeCell ref="J205:J207"/>
    <mergeCell ref="K205:N205"/>
    <mergeCell ref="N206:N207"/>
    <mergeCell ref="F102:F103"/>
    <mergeCell ref="H102:H103"/>
    <mergeCell ref="I102:I103"/>
    <mergeCell ref="K102:K103"/>
    <mergeCell ref="L102:L103"/>
    <mergeCell ref="M102:M103"/>
    <mergeCell ref="N102:N103"/>
    <mergeCell ref="L153:L154"/>
    <mergeCell ref="D205:D207"/>
    <mergeCell ref="E205:E207"/>
    <mergeCell ref="O205:O207"/>
    <mergeCell ref="F206:F207"/>
    <mergeCell ref="G206:G207"/>
    <mergeCell ref="H206:H207"/>
    <mergeCell ref="I206:I207"/>
    <mergeCell ref="K206:K207"/>
    <mergeCell ref="L206:L207"/>
    <mergeCell ref="M206:M207"/>
    <mergeCell ref="O225:O227"/>
    <mergeCell ref="F226:F227"/>
    <mergeCell ref="G226:G227"/>
    <mergeCell ref="D152:D154"/>
    <mergeCell ref="E152:E154"/>
    <mergeCell ref="F152:I152"/>
    <mergeCell ref="J152:J154"/>
    <mergeCell ref="K152:N152"/>
    <mergeCell ref="G153:G154"/>
    <mergeCell ref="D179:D181"/>
    <mergeCell ref="E179:E181"/>
    <mergeCell ref="F179:I179"/>
    <mergeCell ref="J179:J181"/>
    <mergeCell ref="K179:N179"/>
    <mergeCell ref="K180:K181"/>
    <mergeCell ref="L180:L181"/>
    <mergeCell ref="M180:M181"/>
    <mergeCell ref="N180:N181"/>
    <mergeCell ref="M153:M154"/>
    <mergeCell ref="N153:N154"/>
    <mergeCell ref="F153:F154"/>
    <mergeCell ref="H153:H154"/>
    <mergeCell ref="I153:I154"/>
    <mergeCell ref="K153:K154"/>
    <mergeCell ref="D126:D128"/>
    <mergeCell ref="E126:E128"/>
    <mergeCell ref="F126:I126"/>
    <mergeCell ref="J126:J128"/>
    <mergeCell ref="K126:N126"/>
    <mergeCell ref="O126:O128"/>
    <mergeCell ref="F127:F128"/>
    <mergeCell ref="H127:H128"/>
    <mergeCell ref="I127:I128"/>
    <mergeCell ref="K127:K128"/>
    <mergeCell ref="L127:L128"/>
    <mergeCell ref="M127:M128"/>
    <mergeCell ref="N127:N128"/>
    <mergeCell ref="G127:G128"/>
    <mergeCell ref="D101:D103"/>
    <mergeCell ref="E101:E103"/>
    <mergeCell ref="F101:I101"/>
    <mergeCell ref="D35:D37"/>
    <mergeCell ref="E35:E37"/>
    <mergeCell ref="F35:I35"/>
    <mergeCell ref="J35:J37"/>
    <mergeCell ref="K35:N35"/>
    <mergeCell ref="F36:F37"/>
    <mergeCell ref="H36:H37"/>
    <mergeCell ref="I36:I37"/>
    <mergeCell ref="K36:K37"/>
    <mergeCell ref="L36:L37"/>
    <mergeCell ref="M36:M37"/>
    <mergeCell ref="N36:N37"/>
    <mergeCell ref="G36:G37"/>
    <mergeCell ref="K83:N84"/>
    <mergeCell ref="K101:N101"/>
    <mergeCell ref="G68:G69"/>
    <mergeCell ref="F68:F69"/>
    <mergeCell ref="H68:H69"/>
    <mergeCell ref="I68:I69"/>
    <mergeCell ref="K68:K69"/>
    <mergeCell ref="L68:L69"/>
    <mergeCell ref="F21:I21"/>
    <mergeCell ref="J21:J23"/>
    <mergeCell ref="K21:N21"/>
    <mergeCell ref="O21:O23"/>
    <mergeCell ref="K22:K23"/>
    <mergeCell ref="G7:G8"/>
    <mergeCell ref="G22:G23"/>
    <mergeCell ref="O6:O8"/>
    <mergeCell ref="F7:F8"/>
    <mergeCell ref="H7:H8"/>
    <mergeCell ref="I7:I8"/>
    <mergeCell ref="K7:K8"/>
    <mergeCell ref="L7:L8"/>
    <mergeCell ref="M7:M8"/>
    <mergeCell ref="N7:N8"/>
    <mergeCell ref="P6:P8"/>
    <mergeCell ref="D6:D8"/>
    <mergeCell ref="E6:E8"/>
    <mergeCell ref="F6:I6"/>
    <mergeCell ref="J6:J8"/>
    <mergeCell ref="K6:N6"/>
    <mergeCell ref="K67:N67"/>
    <mergeCell ref="O67:O69"/>
    <mergeCell ref="J67:J69"/>
    <mergeCell ref="F67:I67"/>
    <mergeCell ref="O35:O37"/>
    <mergeCell ref="D50:D52"/>
    <mergeCell ref="E50:E52"/>
    <mergeCell ref="F22:F23"/>
    <mergeCell ref="H22:H23"/>
    <mergeCell ref="I22:I23"/>
    <mergeCell ref="L22:L23"/>
    <mergeCell ref="M22:M23"/>
    <mergeCell ref="N22:N23"/>
    <mergeCell ref="D21:D23"/>
    <mergeCell ref="E21:E23"/>
    <mergeCell ref="D67:D69"/>
    <mergeCell ref="E67:E69"/>
    <mergeCell ref="G51:G52"/>
    <mergeCell ref="O50:O52"/>
    <mergeCell ref="F51:F52"/>
    <mergeCell ref="H51:H52"/>
    <mergeCell ref="I51:I52"/>
    <mergeCell ref="K51:K52"/>
    <mergeCell ref="L51:L52"/>
    <mergeCell ref="M51:M52"/>
    <mergeCell ref="N51:N52"/>
    <mergeCell ref="F50:I50"/>
    <mergeCell ref="J50:J52"/>
    <mergeCell ref="K50:N50"/>
    <mergeCell ref="M68:M69"/>
    <mergeCell ref="N68:N69"/>
    <mergeCell ref="O83:O85"/>
    <mergeCell ref="F84:F85"/>
    <mergeCell ref="H84:H85"/>
    <mergeCell ref="I84:I85"/>
    <mergeCell ref="F83:I83"/>
    <mergeCell ref="G84:G85"/>
    <mergeCell ref="D83:D85"/>
    <mergeCell ref="E83:E85"/>
    <mergeCell ref="J83:J85"/>
    <mergeCell ref="D245:D247"/>
    <mergeCell ref="E245:E247"/>
    <mergeCell ref="F245:I245"/>
    <mergeCell ref="J245:J247"/>
    <mergeCell ref="K245:N245"/>
    <mergeCell ref="O245:O247"/>
    <mergeCell ref="F246:F247"/>
    <mergeCell ref="G246:G247"/>
    <mergeCell ref="H246:H247"/>
    <mergeCell ref="I246:I247"/>
    <mergeCell ref="K246:K247"/>
    <mergeCell ref="L246:L247"/>
    <mergeCell ref="M246:M247"/>
    <mergeCell ref="N246:N247"/>
    <mergeCell ref="D571:D573"/>
    <mergeCell ref="E571:E573"/>
    <mergeCell ref="F571:I571"/>
    <mergeCell ref="J571:J573"/>
    <mergeCell ref="K571:N572"/>
    <mergeCell ref="O571:O573"/>
    <mergeCell ref="P571:P573"/>
    <mergeCell ref="Q571:Q573"/>
    <mergeCell ref="F572:F573"/>
    <mergeCell ref="G572:G573"/>
    <mergeCell ref="H572:H573"/>
    <mergeCell ref="I572:I573"/>
    <mergeCell ref="D592:D594"/>
    <mergeCell ref="E592:E594"/>
    <mergeCell ref="F592:I592"/>
    <mergeCell ref="J592:J594"/>
    <mergeCell ref="K592:N593"/>
    <mergeCell ref="O592:O594"/>
    <mergeCell ref="P592:P594"/>
    <mergeCell ref="Q592:Q594"/>
    <mergeCell ref="F593:F594"/>
    <mergeCell ref="G593:G594"/>
    <mergeCell ref="H593:H594"/>
    <mergeCell ref="I593:I59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 1 -Data gap selection guide</vt:lpstr>
      <vt:lpstr>Tab 2 - Process Tables chapt. 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Charlotte THY</cp:lastModifiedBy>
  <dcterms:created xsi:type="dcterms:W3CDTF">2017-10-20T13:40:47Z</dcterms:created>
  <dcterms:modified xsi:type="dcterms:W3CDTF">2020-12-15T09:53:46Z</dcterms:modified>
</cp:coreProperties>
</file>